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codeName="ThisWorkbook" autoCompressPictures="0" defaultThemeVersion="124226"/>
  <mc:AlternateContent xmlns:mc="http://schemas.openxmlformats.org/markup-compatibility/2006">
    <mc:Choice Requires="x15">
      <x15ac:absPath xmlns:x15ac="http://schemas.microsoft.com/office/spreadsheetml/2010/11/ac" url="Z:\Shared\Sage-Cloud\Projects\21013 Judicial Council of CA\03-RFP\_RFP-Draft\Att C Price Quotation Form\"/>
    </mc:Choice>
  </mc:AlternateContent>
  <xr:revisionPtr revIDLastSave="0" documentId="13_ncr:1_{891942B6-6B37-491D-B791-9F724B20C58C}" xr6:coauthVersionLast="47" xr6:coauthVersionMax="47" xr10:uidLastSave="{00000000-0000-0000-0000-000000000000}"/>
  <workbookProtection workbookAlgorithmName="SHA-512" workbookHashValue="dMzkXnhz8ORZEhN8+peMY2pu0jgB8hAGng8Jj4dACBbtt8PvBNoiVDVPtEI9l5wIz7lJE1loicaOhfQGdxLsBg==" workbookSaltValue="i4OMqlAOzvm9IUAefgWedQ==" workbookSpinCount="100000" lockStructure="1"/>
  <bookViews>
    <workbookView xWindow="57480" yWindow="10860" windowWidth="29040" windowHeight="15225" tabRatio="873" xr2:uid="{543155B7-E262-4DD2-8CFC-2F588C82FC6B}"/>
  </bookViews>
  <sheets>
    <sheet name="Instructions" sheetId="68" r:id="rId1"/>
    <sheet name="Site Data" sheetId="17" r:id="rId2"/>
    <sheet name="Existing Generator Details" sheetId="69" r:id="rId3"/>
    <sheet name="System Specification" sheetId="70" r:id="rId4"/>
    <sheet name="Lists" sheetId="4" state="hidden" r:id="rId5"/>
  </sheets>
  <definedNames>
    <definedName name="_xlnm._FilterDatabase" localSheetId="1" hidden="1">'Site Data'!#REF!</definedName>
    <definedName name="_True_False">#REF!</definedName>
    <definedName name="Active_Tariffs">Lists!$E$15:$E$34</definedName>
    <definedName name="BESS_Savings_Column_Names">#REF!</definedName>
    <definedName name="BESS_Savings_Table">#REF!</definedName>
    <definedName name="CO2_Table">Lists!$A$38:$B$41</definedName>
    <definedName name="DC_Array_Size" localSheetId="3">'System Specification'!$M$12:$M$46</definedName>
    <definedName name="DC_Array_Size">#REF!</definedName>
    <definedName name="Environ_Table">Lists!$A$38:$B$41</definedName>
    <definedName name="IOUs">Lists!$A$14:$C$14</definedName>
    <definedName name="Lease_Types">Lists!$G$10:$G$12</definedName>
    <definedName name="List_Mount_Type">Lists!$E$38:$E$42</definedName>
    <definedName name="List_Shade_Structures">Lists!$E$45:$E$47</definedName>
    <definedName name="List_Wire_Type">Lists!$E$10:$E$11</definedName>
    <definedName name="Mod_Num" localSheetId="3">'System Specification'!$L$12:$L$46</definedName>
    <definedName name="Mod_Num">#REF!</definedName>
    <definedName name="Option_1">TRUE</definedName>
    <definedName name="PGE_Tariffs">Lists!$A$15:$A$25</definedName>
    <definedName name="PPA_Contract_Term">Lists!$C$10:$C$11</definedName>
    <definedName name="_xlnm.Print_Area" localSheetId="0">Instructions!$A$1:$L$48</definedName>
    <definedName name="_xlnm.Print_Area" localSheetId="1">'Site Data'!$A$1:$N$42</definedName>
    <definedName name="_xlnm.Print_Area" localSheetId="3">'System Specification'!$B$3:$Z$46</definedName>
    <definedName name="_xlnm.Print_Titles" localSheetId="1">'Site Data'!$A:$B</definedName>
    <definedName name="_xlnm.Print_Titles" localSheetId="3">'System Specification'!$B:$J,'System Specification'!$3:$8</definedName>
    <definedName name="Prod_Yr_1" localSheetId="3">'System Specification'!#REF!</definedName>
    <definedName name="Prod_Yr_1">#REF!</definedName>
    <definedName name="Production_Summary_Column_Names">#REF!</definedName>
    <definedName name="Production_Summary_Table">#REF!</definedName>
    <definedName name="SCE_Tariffs">Lists!$B$15:$B$28</definedName>
    <definedName name="Site_Data_Column_Names">'Site Data'!$A$5:$W$5</definedName>
    <definedName name="Site_Data_Table">'Site Data'!$A$5:$W$39</definedName>
    <definedName name="System_Spec_Column_Names" localSheetId="3">'System Specification'!$B$11:$X$11</definedName>
    <definedName name="System_Spec_Column_Names">#REF!</definedName>
    <definedName name="System_Spec_Site_Num" localSheetId="3">'System Specification'!$A$12:$A$45</definedName>
    <definedName name="System_Spec_Site_Num">#REF!</definedName>
    <definedName name="System_Spec_Table" localSheetId="3">'System Specification'!$B$11:$X$46</definedName>
    <definedName name="System_Spec_Table">#REF!</definedName>
    <definedName name="System_Years">INDIRECT(OFFSET(#REF!,0,0,#REF!))</definedName>
    <definedName name="Vendor_Name" localSheetId="3">'System Specification'!$D$6</definedName>
    <definedName name="Vendor_Name">#REF!</definedName>
    <definedName name="Yes_No">Lists!$A$10:$A$11</definedName>
    <definedName name="Yes_No_List" localSheetId="0">Instructions!$B$10:$B$11</definedName>
    <definedName name="Yes_No_Lis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70" l="1"/>
  <c r="A2" i="69"/>
  <c r="A2" i="17"/>
  <c r="L39" i="17" l="1"/>
  <c r="C39" i="69" l="1"/>
  <c r="B39" i="69"/>
  <c r="C38" i="69"/>
  <c r="B38" i="69"/>
  <c r="C37" i="69"/>
  <c r="B37" i="69"/>
  <c r="C36" i="69"/>
  <c r="B36" i="69"/>
  <c r="C35" i="69"/>
  <c r="B35" i="69"/>
  <c r="C34" i="69"/>
  <c r="B34" i="69"/>
  <c r="C33" i="69"/>
  <c r="B33" i="69"/>
  <c r="C32" i="69"/>
  <c r="B32" i="69"/>
  <c r="C31" i="69"/>
  <c r="B31" i="69"/>
  <c r="C30" i="69"/>
  <c r="B30" i="69"/>
  <c r="C29" i="69"/>
  <c r="B29" i="69"/>
  <c r="C28" i="69"/>
  <c r="B28" i="69"/>
  <c r="C27" i="69"/>
  <c r="B27" i="69"/>
  <c r="C26" i="69"/>
  <c r="B26" i="69"/>
  <c r="C25" i="69"/>
  <c r="B25" i="69"/>
  <c r="C24" i="69"/>
  <c r="B24" i="69"/>
  <c r="C23" i="69"/>
  <c r="B23" i="69"/>
  <c r="C22" i="69"/>
  <c r="B22" i="69"/>
  <c r="C21" i="69"/>
  <c r="B21" i="69"/>
  <c r="C20" i="69"/>
  <c r="B20" i="69"/>
  <c r="C19" i="69"/>
  <c r="B19" i="69"/>
  <c r="C18" i="69"/>
  <c r="B18" i="69"/>
  <c r="C17" i="69"/>
  <c r="B17" i="69"/>
  <c r="C16" i="69"/>
  <c r="B16" i="69"/>
  <c r="C15" i="69"/>
  <c r="B15" i="69"/>
  <c r="C14" i="69"/>
  <c r="B14" i="69"/>
  <c r="C13" i="69"/>
  <c r="B13" i="69"/>
  <c r="C12" i="69"/>
  <c r="B12" i="69"/>
  <c r="C11" i="69"/>
  <c r="B11" i="69"/>
  <c r="C10" i="69"/>
  <c r="B10" i="69"/>
  <c r="C9" i="69"/>
  <c r="B9" i="69"/>
  <c r="C8" i="69"/>
  <c r="B8" i="69"/>
  <c r="C7" i="69"/>
  <c r="B7" i="69"/>
  <c r="C6" i="69"/>
  <c r="B6" i="69"/>
  <c r="D39" i="69" l="1"/>
  <c r="D38" i="69"/>
  <c r="D37" i="69"/>
  <c r="D36" i="69"/>
  <c r="D35" i="69"/>
  <c r="D34" i="69"/>
  <c r="D33" i="69"/>
  <c r="D32" i="69"/>
  <c r="D31" i="69"/>
  <c r="D30" i="69"/>
  <c r="D29" i="69"/>
  <c r="D28" i="69"/>
  <c r="D27" i="69"/>
  <c r="D26" i="69"/>
  <c r="D25" i="69"/>
  <c r="D24" i="69"/>
  <c r="D23" i="69"/>
  <c r="D22" i="69"/>
  <c r="D21" i="69"/>
  <c r="D20" i="69"/>
  <c r="D19" i="69"/>
  <c r="D18" i="69"/>
  <c r="D17" i="69"/>
  <c r="D16" i="69"/>
  <c r="D15" i="69"/>
  <c r="D14" i="69"/>
  <c r="D13" i="69"/>
  <c r="D12" i="69"/>
  <c r="D11" i="69"/>
  <c r="D10" i="69"/>
  <c r="D9" i="69"/>
  <c r="D8" i="69"/>
  <c r="D7" i="69"/>
  <c r="D6" i="69"/>
  <c r="D5" i="69"/>
  <c r="F12" i="70"/>
  <c r="F11" i="70"/>
  <c r="N40" i="17"/>
  <c r="M40" i="17"/>
  <c r="L40" i="17"/>
  <c r="K40" i="17"/>
  <c r="M44" i="70"/>
  <c r="S44" i="70" s="1"/>
  <c r="H12" i="70" l="1"/>
  <c r="G11" i="70"/>
  <c r="G12" i="70" s="1"/>
  <c r="E11" i="70"/>
  <c r="E12" i="70" s="1"/>
  <c r="C11" i="70"/>
  <c r="C12" i="70" s="1"/>
  <c r="B11" i="70"/>
  <c r="M43" i="70"/>
  <c r="S43" i="70" s="1"/>
  <c r="M45" i="70"/>
  <c r="S45" i="70" s="1"/>
  <c r="M42" i="70"/>
  <c r="S42" i="70" s="1"/>
  <c r="M41" i="70"/>
  <c r="S41" i="70" s="1"/>
  <c r="M40" i="70"/>
  <c r="S40" i="70" s="1"/>
  <c r="M39" i="70"/>
  <c r="S39" i="70" s="1"/>
  <c r="M38" i="70"/>
  <c r="S38" i="70" s="1"/>
  <c r="M37" i="70"/>
  <c r="S37" i="70" s="1"/>
  <c r="M36" i="70"/>
  <c r="S36" i="70" s="1"/>
  <c r="M35" i="70"/>
  <c r="S35" i="70" s="1"/>
  <c r="M34" i="70"/>
  <c r="S34" i="70" s="1"/>
  <c r="M33" i="70"/>
  <c r="S33" i="70" s="1"/>
  <c r="M32" i="70"/>
  <c r="S32" i="70" s="1"/>
  <c r="M31" i="70"/>
  <c r="S31" i="70" s="1"/>
  <c r="M30" i="70"/>
  <c r="S30" i="70" s="1"/>
  <c r="M29" i="70"/>
  <c r="S29" i="70" s="1"/>
  <c r="M28" i="70"/>
  <c r="S28" i="70" s="1"/>
  <c r="M27" i="70"/>
  <c r="S27" i="70" s="1"/>
  <c r="M26" i="70"/>
  <c r="S26" i="70" s="1"/>
  <c r="M25" i="70"/>
  <c r="S25" i="70" s="1"/>
  <c r="M24" i="70"/>
  <c r="S24" i="70" s="1"/>
  <c r="M23" i="70"/>
  <c r="S23" i="70" s="1"/>
  <c r="M22" i="70"/>
  <c r="S22" i="70" s="1"/>
  <c r="M21" i="70"/>
  <c r="S21" i="70" s="1"/>
  <c r="M20" i="70"/>
  <c r="S20" i="70" s="1"/>
  <c r="M19" i="70"/>
  <c r="S19" i="70" s="1"/>
  <c r="M18" i="70"/>
  <c r="S18" i="70" s="1"/>
  <c r="M17" i="70"/>
  <c r="S17" i="70" s="1"/>
  <c r="M16" i="70"/>
  <c r="S16" i="70" s="1"/>
  <c r="M15" i="70"/>
  <c r="S15" i="70" s="1"/>
  <c r="M14" i="70"/>
  <c r="S14" i="70" s="1"/>
  <c r="M13" i="70"/>
  <c r="S13" i="70" s="1"/>
  <c r="B13" i="70"/>
  <c r="M12" i="70"/>
  <c r="A12" i="70"/>
  <c r="A13" i="70" s="1"/>
  <c r="A14" i="70" s="1"/>
  <c r="A15" i="70" s="1"/>
  <c r="A16" i="70" s="1"/>
  <c r="A17" i="70" s="1"/>
  <c r="A18" i="70" s="1"/>
  <c r="A19" i="70" s="1"/>
  <c r="A20" i="70" s="1"/>
  <c r="A21" i="70" s="1"/>
  <c r="A22" i="70" s="1"/>
  <c r="A23" i="70" s="1"/>
  <c r="A24" i="70" s="1"/>
  <c r="A25" i="70" s="1"/>
  <c r="A26" i="70" s="1"/>
  <c r="A27" i="70" s="1"/>
  <c r="A28" i="70" s="1"/>
  <c r="A29" i="70" s="1"/>
  <c r="A30" i="70" s="1"/>
  <c r="A31" i="70" s="1"/>
  <c r="A32" i="70" s="1"/>
  <c r="A33" i="70" s="1"/>
  <c r="A34" i="70" s="1"/>
  <c r="A35" i="70" s="1"/>
  <c r="A36" i="70" s="1"/>
  <c r="A37" i="70" s="1"/>
  <c r="A38" i="70" s="1"/>
  <c r="A39" i="70" s="1"/>
  <c r="A40" i="70" s="1"/>
  <c r="A41" i="70" s="1"/>
  <c r="A42" i="70" s="1"/>
  <c r="A45" i="70" s="1"/>
  <c r="B3" i="70"/>
  <c r="G13" i="70" l="1"/>
  <c r="F13" i="70"/>
  <c r="S12" i="70"/>
  <c r="E13" i="70"/>
  <c r="C13" i="70"/>
  <c r="H13" i="70"/>
  <c r="B14" i="70"/>
  <c r="F14" i="70" s="1"/>
  <c r="B15" i="70" l="1"/>
  <c r="G14" i="70"/>
  <c r="H15" i="70"/>
  <c r="E15" i="70"/>
  <c r="C15" i="70"/>
  <c r="E14" i="70"/>
  <c r="C14" i="70"/>
  <c r="H14" i="70"/>
  <c r="B16" i="70"/>
  <c r="G16" i="70" l="1"/>
  <c r="F16" i="70"/>
  <c r="G15" i="70"/>
  <c r="F15" i="70"/>
  <c r="E16" i="70"/>
  <c r="C16" i="70"/>
  <c r="H16" i="70"/>
  <c r="B17" i="70"/>
  <c r="G17" i="70" l="1"/>
  <c r="F17" i="70"/>
  <c r="E17" i="70"/>
  <c r="C17" i="70"/>
  <c r="H17" i="70"/>
  <c r="B18" i="70"/>
  <c r="G18" i="70" l="1"/>
  <c r="F18" i="70"/>
  <c r="H18" i="70"/>
  <c r="E18" i="70"/>
  <c r="C18" i="70"/>
  <c r="B19" i="70"/>
  <c r="G19" i="70" l="1"/>
  <c r="F19" i="70"/>
  <c r="H19" i="70"/>
  <c r="E19" i="70"/>
  <c r="C19" i="70"/>
  <c r="B20" i="70"/>
  <c r="G20" i="70" l="1"/>
  <c r="F20" i="70"/>
  <c r="H20" i="70"/>
  <c r="E20" i="70"/>
  <c r="C20" i="70"/>
  <c r="B21" i="70"/>
  <c r="G21" i="70" l="1"/>
  <c r="F21" i="70"/>
  <c r="H21" i="70"/>
  <c r="E21" i="70"/>
  <c r="C21" i="70"/>
  <c r="B22" i="70"/>
  <c r="G22" i="70" l="1"/>
  <c r="F22" i="70"/>
  <c r="E22" i="70"/>
  <c r="C22" i="70"/>
  <c r="H22" i="70"/>
  <c r="B23" i="70"/>
  <c r="G23" i="70" l="1"/>
  <c r="F23" i="70"/>
  <c r="H23" i="70"/>
  <c r="E23" i="70"/>
  <c r="C23" i="70"/>
  <c r="B24" i="70"/>
  <c r="G24" i="70" l="1"/>
  <c r="F24" i="70"/>
  <c r="C24" i="70"/>
  <c r="H24" i="70"/>
  <c r="E24" i="70"/>
  <c r="B25" i="70"/>
  <c r="G25" i="70" l="1"/>
  <c r="F25" i="70"/>
  <c r="H25" i="70"/>
  <c r="E25" i="70"/>
  <c r="C25" i="70"/>
  <c r="B26" i="70"/>
  <c r="G26" i="70" l="1"/>
  <c r="F26" i="70"/>
  <c r="H26" i="70"/>
  <c r="C26" i="70"/>
  <c r="E26" i="70"/>
  <c r="B27" i="70"/>
  <c r="G27" i="70" l="1"/>
  <c r="F27" i="70"/>
  <c r="C27" i="70"/>
  <c r="H27" i="70"/>
  <c r="E27" i="70"/>
  <c r="B28" i="70"/>
  <c r="G28" i="70" l="1"/>
  <c r="F28" i="70"/>
  <c r="H28" i="70"/>
  <c r="E28" i="70"/>
  <c r="C28" i="70"/>
  <c r="B29" i="70"/>
  <c r="G29" i="70" l="1"/>
  <c r="F29" i="70"/>
  <c r="C29" i="70"/>
  <c r="H29" i="70"/>
  <c r="E29" i="70"/>
  <c r="B30" i="70"/>
  <c r="G30" i="70" l="1"/>
  <c r="F30" i="70"/>
  <c r="E30" i="70"/>
  <c r="C30" i="70"/>
  <c r="H30" i="70"/>
  <c r="B31" i="70"/>
  <c r="G31" i="70" l="1"/>
  <c r="F31" i="70"/>
  <c r="H31" i="70"/>
  <c r="E31" i="70"/>
  <c r="C31" i="70"/>
  <c r="B32" i="70"/>
  <c r="G32" i="70" l="1"/>
  <c r="F32" i="70"/>
  <c r="E32" i="70"/>
  <c r="C32" i="70"/>
  <c r="H32" i="70"/>
  <c r="B33" i="70"/>
  <c r="G33" i="70" l="1"/>
  <c r="F33" i="70"/>
  <c r="E33" i="70"/>
  <c r="C33" i="70"/>
  <c r="H33" i="70"/>
  <c r="B34" i="70"/>
  <c r="G34" i="70" l="1"/>
  <c r="F34" i="70"/>
  <c r="H34" i="70"/>
  <c r="E34" i="70"/>
  <c r="C34" i="70"/>
  <c r="B35" i="70"/>
  <c r="G35" i="70" l="1"/>
  <c r="F35" i="70"/>
  <c r="E35" i="70"/>
  <c r="C35" i="70"/>
  <c r="H35" i="70"/>
  <c r="B36" i="70"/>
  <c r="G36" i="70" l="1"/>
  <c r="F36" i="70"/>
  <c r="H36" i="70"/>
  <c r="E36" i="70"/>
  <c r="C36" i="70"/>
  <c r="B37" i="70"/>
  <c r="G37" i="70" l="1"/>
  <c r="F37" i="70"/>
  <c r="H37" i="70"/>
  <c r="E37" i="70"/>
  <c r="C37" i="70"/>
  <c r="B38" i="70"/>
  <c r="G38" i="70" l="1"/>
  <c r="F38" i="70"/>
  <c r="H38" i="70"/>
  <c r="E38" i="70"/>
  <c r="C38" i="70"/>
  <c r="B39" i="70"/>
  <c r="G39" i="70" l="1"/>
  <c r="F39" i="70"/>
  <c r="H39" i="70"/>
  <c r="E39" i="70"/>
  <c r="C39" i="70"/>
  <c r="B40" i="70"/>
  <c r="G40" i="70" l="1"/>
  <c r="F40" i="70"/>
  <c r="C40" i="70"/>
  <c r="H40" i="70"/>
  <c r="E40" i="70"/>
  <c r="B41" i="70"/>
  <c r="G41" i="70" l="1"/>
  <c r="F41" i="70"/>
  <c r="H41" i="70"/>
  <c r="E41" i="70"/>
  <c r="C41" i="70"/>
  <c r="B42" i="70"/>
  <c r="G42" i="70" l="1"/>
  <c r="F42" i="70"/>
  <c r="H42" i="70"/>
  <c r="E42" i="70"/>
  <c r="C42" i="70"/>
  <c r="B43" i="70"/>
  <c r="F43" i="70" s="1"/>
  <c r="A1" i="69"/>
  <c r="B44" i="70" l="1"/>
  <c r="G43" i="70"/>
  <c r="B45" i="70"/>
  <c r="E44" i="70"/>
  <c r="C44" i="70"/>
  <c r="H44" i="70"/>
  <c r="C43" i="70"/>
  <c r="H43" i="70"/>
  <c r="E43" i="70"/>
  <c r="G45" i="70" l="1"/>
  <c r="F45" i="70"/>
  <c r="G44" i="70"/>
  <c r="F44" i="70"/>
  <c r="H45" i="70"/>
  <c r="E45" i="70"/>
  <c r="C45" i="70"/>
  <c r="A1" i="17"/>
  <c r="M46" i="70" l="1"/>
  <c r="S46" i="70" s="1"/>
  <c r="W46" i="70"/>
  <c r="R46" i="70"/>
  <c r="L13" i="17"/>
  <c r="L14" i="17"/>
  <c r="L29" i="17" l="1"/>
  <c r="L21" i="17"/>
  <c r="L19" i="17"/>
  <c r="L20" i="17" l="1"/>
  <c r="L36" i="17" l="1"/>
  <c r="L35" i="17"/>
  <c r="L34" i="17"/>
  <c r="L33" i="17"/>
  <c r="L32" i="17"/>
  <c r="L31" i="17"/>
  <c r="L30" i="17"/>
  <c r="L28" i="17"/>
  <c r="L27" i="17"/>
  <c r="L26" i="17"/>
  <c r="L25" i="17"/>
  <c r="L24" i="17"/>
  <c r="L23" i="17"/>
  <c r="L22" i="17"/>
  <c r="L18" i="17"/>
  <c r="L17" i="17"/>
  <c r="L16" i="17"/>
  <c r="L15" i="17"/>
  <c r="L12" i="17"/>
  <c r="L11" i="17"/>
  <c r="L10" i="17"/>
  <c r="L9" i="17"/>
  <c r="L8" i="17"/>
  <c r="L7" i="17"/>
  <c r="L6" i="17"/>
  <c r="A2" i="4" l="1"/>
  <c r="E34" i="4"/>
  <c r="E33" i="4"/>
  <c r="E32" i="4"/>
  <c r="E31" i="4"/>
  <c r="E30" i="4"/>
  <c r="E29" i="4"/>
  <c r="E28" i="4"/>
  <c r="E27" i="4"/>
  <c r="E26" i="4"/>
  <c r="E25" i="4"/>
  <c r="E24" i="4"/>
  <c r="E23" i="4"/>
  <c r="E22" i="4"/>
  <c r="E21" i="4"/>
  <c r="E20" i="4"/>
  <c r="E19" i="4"/>
  <c r="E18" i="4"/>
  <c r="E17" i="4"/>
  <c r="E16" i="4"/>
  <c r="E15" i="4"/>
  <c r="E14" i="4"/>
  <c r="A4" i="4"/>
  <c r="A1" i="4"/>
</calcChain>
</file>

<file path=xl/sharedStrings.xml><?xml version="1.0" encoding="utf-8"?>
<sst xmlns="http://schemas.openxmlformats.org/spreadsheetml/2006/main" count="809" uniqueCount="446">
  <si>
    <t>Lists (sneaky)</t>
  </si>
  <si>
    <t>Yes</t>
  </si>
  <si>
    <t>Tie-In</t>
  </si>
  <si>
    <t>No</t>
  </si>
  <si>
    <t>NEMA</t>
  </si>
  <si>
    <t>Site Number</t>
  </si>
  <si>
    <t>Site Name</t>
  </si>
  <si>
    <t>Site ID</t>
  </si>
  <si>
    <t>Service Address</t>
  </si>
  <si>
    <t>Service Provider</t>
  </si>
  <si>
    <t>Service Account ID</t>
  </si>
  <si>
    <t>Meter ID</t>
  </si>
  <si>
    <t>Current Tariff</t>
  </si>
  <si>
    <t>Post-Construction Tariff</t>
  </si>
  <si>
    <t>Tie-in or NEMA</t>
  </si>
  <si>
    <t>Current Annual Electricity Usage (kWh)</t>
  </si>
  <si>
    <t>Year 1 Target PV Production (kWh)</t>
  </si>
  <si>
    <t>Minimum BESS Size (kWh)</t>
  </si>
  <si>
    <t>Fremont Hall of Justice</t>
  </si>
  <si>
    <t>01-H1</t>
  </si>
  <si>
    <t>39439 PASEO PADRE PKWY., FREMONT, CA 94538</t>
  </si>
  <si>
    <t>PG&amp;E / EBCE</t>
  </si>
  <si>
    <t>A-6 BrightChoice</t>
  </si>
  <si>
    <t>Tie-in</t>
  </si>
  <si>
    <t>Amador Superior Court</t>
  </si>
  <si>
    <t>03-C1</t>
  </si>
  <si>
    <t>500 ARGONAUT LANE, JACKSON, CA 95642</t>
  </si>
  <si>
    <t>PG&amp;E</t>
  </si>
  <si>
    <t>B-10S</t>
  </si>
  <si>
    <t/>
  </si>
  <si>
    <t>North Butte County Courthouse</t>
  </si>
  <si>
    <t>04-F1</t>
  </si>
  <si>
    <t>1775 CONCORD AVENUE, CHICO, CA 95928</t>
  </si>
  <si>
    <t>Bray Courts</t>
  </si>
  <si>
    <t>07-A3</t>
  </si>
  <si>
    <t>1020 WARD ST., MARTINEZ, CA 94553</t>
  </si>
  <si>
    <t>0010715483</t>
  </si>
  <si>
    <t>9279R9</t>
  </si>
  <si>
    <t>Richard E. Arnason Justice Center</t>
  </si>
  <si>
    <t>07-E3</t>
  </si>
  <si>
    <t>1000 CENTER DRIVE, PITTSBURG, CA 94565</t>
  </si>
  <si>
    <t>PG&amp;E / MCE</t>
  </si>
  <si>
    <t>B-19S</t>
  </si>
  <si>
    <t>B-19S Option R</t>
  </si>
  <si>
    <t>Walnut Creek Courthouse</t>
  </si>
  <si>
    <t>07-C1</t>
  </si>
  <si>
    <t>640 YGNACIO VALLEY RD., WALNUT CREEK, CA 94596</t>
  </si>
  <si>
    <t>B. F. Sisk Courthouse</t>
  </si>
  <si>
    <t>10-O1</t>
  </si>
  <si>
    <t xml:space="preserve">1130 O ST., FRESNO, CA </t>
  </si>
  <si>
    <t>Imperial County Courthouse</t>
  </si>
  <si>
    <t>13-A1</t>
  </si>
  <si>
    <t>939 W. MAIN ST., EL CENTRO, CA 92243</t>
  </si>
  <si>
    <t>IID</t>
  </si>
  <si>
    <t>IID-2B6B-200136</t>
  </si>
  <si>
    <t>GS</t>
  </si>
  <si>
    <t>GS / DG</t>
  </si>
  <si>
    <t>Delano/North Kern Court</t>
  </si>
  <si>
    <t>15-D1</t>
  </si>
  <si>
    <t>1122 JEFFERSON ST., DELANO, CA 93215</t>
  </si>
  <si>
    <t>SCE</t>
  </si>
  <si>
    <t>259000-074761</t>
  </si>
  <si>
    <t>TOU-GS-2-D-CPP</t>
  </si>
  <si>
    <t>TOU-GS-2-E-CPP</t>
  </si>
  <si>
    <t>Kings Superior Court</t>
  </si>
  <si>
    <t>16-A5</t>
  </si>
  <si>
    <t>1640 KINGS COUNTY DRIVE, HANFORD, CA 93230</t>
  </si>
  <si>
    <t>259000-079230</t>
  </si>
  <si>
    <t>TOU-8-D</t>
  </si>
  <si>
    <t>TOU-8-E</t>
  </si>
  <si>
    <t>Whittier Courthouse</t>
  </si>
  <si>
    <t>19-AO1</t>
  </si>
  <si>
    <t>7339 PAINTER AVENUE, WHITTIER, CA 90602</t>
  </si>
  <si>
    <t>SCE / Clean Power Alliance</t>
  </si>
  <si>
    <t>359150-006456</t>
  </si>
  <si>
    <t>TOU-GS-3-D</t>
  </si>
  <si>
    <t>TOU-GS-3-E</t>
  </si>
  <si>
    <t>Santa Monica Courthouse</t>
  </si>
  <si>
    <t>19-AP1</t>
  </si>
  <si>
    <t>1725 MAIN STREET, SANTA MONICA, CA 90401</t>
  </si>
  <si>
    <t>V349P-006235</t>
  </si>
  <si>
    <t>Van Nuys Courthouse East</t>
  </si>
  <si>
    <t>19-AX1</t>
  </si>
  <si>
    <t>6230 SYLMAR AVENUE, VAN NUYS, CA 91401</t>
  </si>
  <si>
    <t>LADWP</t>
  </si>
  <si>
    <t>A-3</t>
  </si>
  <si>
    <t>Torrance Courthouse</t>
  </si>
  <si>
    <t>19-C1</t>
  </si>
  <si>
    <t>825 MAPLE AVENUE, TORRANCE, CA 90503</t>
  </si>
  <si>
    <t>V349P-000265</t>
  </si>
  <si>
    <t>Glendale Courthouse</t>
  </si>
  <si>
    <t>19-H1</t>
  </si>
  <si>
    <t>600 EAST BROADWAY, GLENDALE, CA 91206</t>
  </si>
  <si>
    <t>Glendale Water &amp; Power</t>
  </si>
  <si>
    <t>32092880-02</t>
  </si>
  <si>
    <t>LD2A2</t>
  </si>
  <si>
    <t>Monrovia Training Center</t>
  </si>
  <si>
    <t>19-N1</t>
  </si>
  <si>
    <t>300 W. MAPLE AVE., MONROVIA, CA 91016</t>
  </si>
  <si>
    <t>255000-001981</t>
  </si>
  <si>
    <t>Edmund D. Edelman Children's Court</t>
  </si>
  <si>
    <t>19-Q1</t>
  </si>
  <si>
    <t>201 CENTRE PLAZA DRIVE, MONTEREY PARK, CA 91754</t>
  </si>
  <si>
    <t>V349P-001660</t>
  </si>
  <si>
    <t>Hollywood Courthouse</t>
  </si>
  <si>
    <t>19-S1</t>
  </si>
  <si>
    <t>5925 HOLLYWOOD BOULEVARD, LOS ANGELES, CA 90028</t>
  </si>
  <si>
    <t>A-2</t>
  </si>
  <si>
    <t>Pomona Courthouse South</t>
  </si>
  <si>
    <t>19-W1</t>
  </si>
  <si>
    <t>400 CIVIC CENTER PLAZA, POMONA, CA 91766</t>
  </si>
  <si>
    <t>V349P-00637</t>
  </si>
  <si>
    <t>The Robert M. Falasco Justice Center</t>
  </si>
  <si>
    <t>24-G1</t>
  </si>
  <si>
    <t>1159 G STREET, LOS BANOS, CA 93635</t>
  </si>
  <si>
    <t>B-10S, PDP, Solar Choice</t>
  </si>
  <si>
    <t>Mammoth Lakes Courthouse</t>
  </si>
  <si>
    <t>26-B2</t>
  </si>
  <si>
    <t>100 THOMPSON WAY, MAMMOTH LAKES, CA 93546</t>
  </si>
  <si>
    <t>259000-062390</t>
  </si>
  <si>
    <t>TOU-GS-2-D</t>
  </si>
  <si>
    <t>TOU-GS-2-E</t>
  </si>
  <si>
    <t>Banning Justice Center</t>
  </si>
  <si>
    <t>33-G4</t>
  </si>
  <si>
    <t>311 EAST RAMSEY, BANNING, CA 92220</t>
  </si>
  <si>
    <t>City of Banning</t>
  </si>
  <si>
    <t>85791-55378</t>
  </si>
  <si>
    <t>16477E</t>
  </si>
  <si>
    <t>Commercial</t>
  </si>
  <si>
    <t>San Benito County Superior Court</t>
  </si>
  <si>
    <t>35-C1</t>
  </si>
  <si>
    <t>450 FOURTH STREET, HOLLISTER, CA 95023</t>
  </si>
  <si>
    <t>PG&amp;E / CCCE</t>
  </si>
  <si>
    <t>San Bernardino Justice Center</t>
  </si>
  <si>
    <t>36-R1</t>
  </si>
  <si>
    <t>247 WEST THIRD STREET, SAN BERNARDINO, CA 92415</t>
  </si>
  <si>
    <t>V349N-018597</t>
  </si>
  <si>
    <t>TOU-8-D CPP</t>
  </si>
  <si>
    <t>TOU-8-E CPP</t>
  </si>
  <si>
    <t>Kearny Mesa Court</t>
  </si>
  <si>
    <t>37-C1</t>
  </si>
  <si>
    <t>8950 CLAIREMONT MESA BLVD., SAN DIEGO, CA 92123</t>
  </si>
  <si>
    <t>SDG&amp;E / SDCP</t>
  </si>
  <si>
    <t>0030646900830</t>
  </si>
  <si>
    <t>06690564</t>
  </si>
  <si>
    <t>ALTOUCP2</t>
  </si>
  <si>
    <t>East County Regional Center</t>
  </si>
  <si>
    <t>37-I1</t>
  </si>
  <si>
    <t>250 E. MAIN ST., EL CAJON, CA 92020</t>
  </si>
  <si>
    <t>SDG&amp;E</t>
  </si>
  <si>
    <t>0031438695083</t>
  </si>
  <si>
    <t>06687284</t>
  </si>
  <si>
    <t>Northern Branch Courthouse</t>
  </si>
  <si>
    <t>41-C1</t>
  </si>
  <si>
    <t>1050 MISSION RD., SOUTH SAN FRANCISCO, CA 94080</t>
  </si>
  <si>
    <t>PG&amp;E / PCE</t>
  </si>
  <si>
    <t>Downtown Superior Court</t>
  </si>
  <si>
    <t>43-B1</t>
  </si>
  <si>
    <t>191 N. FIRST ST., SAN JOSE, CA 95113</t>
  </si>
  <si>
    <t>PG&amp;E / SJCE</t>
  </si>
  <si>
    <t>0P1390</t>
  </si>
  <si>
    <t>Sutter County Superior Courthouse</t>
  </si>
  <si>
    <t>51-C1</t>
  </si>
  <si>
    <t>1175 CIVIC CENTER BLVD., YUBA CITY, CA 95993</t>
  </si>
  <si>
    <t>Tehama County Courthouse</t>
  </si>
  <si>
    <t>52-E1</t>
  </si>
  <si>
    <t>1740 WALNUT STREET, RED BLUFF, CA 96080</t>
  </si>
  <si>
    <t>South County Justice Center</t>
  </si>
  <si>
    <t>54-I1</t>
  </si>
  <si>
    <t>300 EAST OLIVE AVENUE, PORTERVILLE, CA 93257</t>
  </si>
  <si>
    <t>V349N-003192</t>
  </si>
  <si>
    <t>TOU-GS-3-D CPP</t>
  </si>
  <si>
    <t>TOU-GS-3-E CPP</t>
  </si>
  <si>
    <t>Yolo Superior Court</t>
  </si>
  <si>
    <t>57-A10</t>
  </si>
  <si>
    <t>1000 MAIN STREET, WOODLAND, CA 95695</t>
  </si>
  <si>
    <t>PG&amp;E / VCEA</t>
  </si>
  <si>
    <t>Project Totals</t>
  </si>
  <si>
    <t>Notes:</t>
  </si>
  <si>
    <t>Current Annual Electricity Usage (kWh) is based on the interval usage profiles for CY2019</t>
  </si>
  <si>
    <t>DO NOT DELETE</t>
  </si>
  <si>
    <t>Proposing Company Name:</t>
  </si>
  <si>
    <t>System Specification</t>
  </si>
  <si>
    <t>BESS Provider</t>
  </si>
  <si>
    <t>Battery Manufacturer</t>
  </si>
  <si>
    <t>Control System/Software Provider</t>
  </si>
  <si>
    <t>SOLAR PV SPECIFICATIONS</t>
  </si>
  <si>
    <t>BESS/MICROGRID SPECIFICATIONS</t>
  </si>
  <si>
    <t>Minimum BESS Size (kW / kWh)</t>
  </si>
  <si>
    <t>SGIP</t>
  </si>
  <si>
    <t>Utility Company</t>
  </si>
  <si>
    <t>Yes/No</t>
  </si>
  <si>
    <t>PPA Contact Term</t>
  </si>
  <si>
    <t>Wire Type</t>
  </si>
  <si>
    <t>Lease Types</t>
  </si>
  <si>
    <t>Copper</t>
  </si>
  <si>
    <t>Capital</t>
  </si>
  <si>
    <t>Aluminum</t>
  </si>
  <si>
    <t>Operating</t>
  </si>
  <si>
    <t>Municipal</t>
  </si>
  <si>
    <t>Tariff Lists</t>
  </si>
  <si>
    <t>Active Tariff</t>
  </si>
  <si>
    <t>A-1</t>
  </si>
  <si>
    <t>GS-1</t>
  </si>
  <si>
    <t>A-6</t>
  </si>
  <si>
    <t>GS-2</t>
  </si>
  <si>
    <t>A-10-S</t>
  </si>
  <si>
    <t xml:space="preserve">GS-2-TOU-A </t>
  </si>
  <si>
    <t>A-10-P</t>
  </si>
  <si>
    <t>GS-2-TOU-R</t>
  </si>
  <si>
    <t>A-10-T</t>
  </si>
  <si>
    <t>RTP-2</t>
  </si>
  <si>
    <t>A-10 TOU-S</t>
  </si>
  <si>
    <t>TOU-GS-1</t>
  </si>
  <si>
    <t>A-10 TOU-P</t>
  </si>
  <si>
    <t>TOU-GS-3-A</t>
  </si>
  <si>
    <t>A-10 TOU-T</t>
  </si>
  <si>
    <t>TOU-GS-3-B</t>
  </si>
  <si>
    <t>E-19-S</t>
  </si>
  <si>
    <t>TOU-GS-3-R</t>
  </si>
  <si>
    <t>E-19-P</t>
  </si>
  <si>
    <t>TOU-8-A (&lt;2kV)</t>
  </si>
  <si>
    <t>E-19-T</t>
  </si>
  <si>
    <t>TOU-8-B (&lt;2kV)</t>
  </si>
  <si>
    <t>TOU-8-R (&lt;2kV)</t>
  </si>
  <si>
    <t>Environmental Constants</t>
  </si>
  <si>
    <t>CO2 lbs/kWh</t>
  </si>
  <si>
    <t>Panel Mount Types</t>
  </si>
  <si>
    <t>MEA</t>
  </si>
  <si>
    <t>Ground</t>
  </si>
  <si>
    <t>Array Over Parking</t>
  </si>
  <si>
    <t>Shade Structures</t>
  </si>
  <si>
    <t>Roof Ballasted</t>
  </si>
  <si>
    <t>Passenger Vehicle CO2/Year</t>
  </si>
  <si>
    <t>Roof Racked</t>
  </si>
  <si>
    <t>lbs CO2/Gal.</t>
  </si>
  <si>
    <t>Miles/yr</t>
  </si>
  <si>
    <t>Mounting types</t>
  </si>
  <si>
    <t>MPG</t>
  </si>
  <si>
    <t>Single Post, Single Cantilever</t>
  </si>
  <si>
    <t>lbs CO2/car/yr</t>
  </si>
  <si>
    <t>Single Post, Double Cantalever</t>
  </si>
  <si>
    <t>Trees</t>
  </si>
  <si>
    <t>Multi-Post, non-Cantilever</t>
  </si>
  <si>
    <t>lbs CO2/year/tree</t>
  </si>
  <si>
    <t>lbs CO2/year/acre</t>
  </si>
  <si>
    <t>IA Status</t>
  </si>
  <si>
    <t>Submitted</t>
  </si>
  <si>
    <t>Not Submitted</t>
  </si>
  <si>
    <t>Roof Area only listed for sites that shall include Roof Replacement Costs as a Project Development Cost if the rooftop is used. If Rooftop is not used do not include rooop replacement. Other rooftop systems do not include full roof replacement.</t>
  </si>
  <si>
    <t>Roof Area to be Replaced (if Rooftop array included in design) (sqft)</t>
  </si>
  <si>
    <t>PPA/SEL Term (yrs)</t>
  </si>
  <si>
    <t>Some sites require a Solar Equipment Lease (SEL) rather than a PPA. Each Proposal sheet specifies which pricing is being requested.</t>
  </si>
  <si>
    <t>Deemed Complete</t>
  </si>
  <si>
    <r>
      <rPr>
        <b/>
        <sz val="12"/>
        <color rgb="FF000000"/>
        <rFont val="Gadugi"/>
        <family val="2"/>
      </rPr>
      <t>DIRECTIONS FOR FILLING OUT THIS WORKSHEET</t>
    </r>
    <r>
      <rPr>
        <sz val="12"/>
        <color indexed="8"/>
        <rFont val="Gadugi"/>
        <family val="2"/>
      </rPr>
      <t xml:space="preserve">
1) Proposers must fill in </t>
    </r>
    <r>
      <rPr>
        <b/>
        <u/>
        <sz val="12"/>
        <color rgb="FF000000"/>
        <rFont val="Gadugi"/>
        <family val="2"/>
      </rPr>
      <t>all yellow cells</t>
    </r>
    <r>
      <rPr>
        <sz val="12"/>
        <color indexed="8"/>
        <rFont val="Gadugi"/>
        <family val="2"/>
      </rPr>
      <t xml:space="preserve"> that are applicable to their proposal.
2) If no value is proposed leave cell blank.
3) Do not alter gray cells.</t>
    </r>
  </si>
  <si>
    <t>Rooftop Solar Available</t>
  </si>
  <si>
    <t>Roof Material</t>
  </si>
  <si>
    <t>Rooftop notes</t>
  </si>
  <si>
    <t>Modified Bitumen</t>
  </si>
  <si>
    <t>Roof replacement required if roof is used</t>
  </si>
  <si>
    <t>Single Ply Roofing</t>
  </si>
  <si>
    <t>Post fall 2022 solar install after reroof by JCC</t>
  </si>
  <si>
    <t>Single ply</t>
  </si>
  <si>
    <t>Multiple</t>
  </si>
  <si>
    <t>Single ply membrane, TPO / PVC</t>
  </si>
  <si>
    <t>IA (PV kW AC)</t>
  </si>
  <si>
    <t>IA (BESS kW AC)</t>
  </si>
  <si>
    <t>Minimum BESS Size (kW AC)</t>
  </si>
  <si>
    <t>Judicial Council of California Proposed System Specification Form</t>
  </si>
  <si>
    <t>Onsite Emergency Generator (Y/N)</t>
  </si>
  <si>
    <t>Onsite Generator Location</t>
  </si>
  <si>
    <t>Onsite Generator Manufacturer</t>
  </si>
  <si>
    <t>Onsite Generator Model</t>
  </si>
  <si>
    <t>Onsite Generator Serial Number</t>
  </si>
  <si>
    <t>Generator In Service Date</t>
  </si>
  <si>
    <t>Generator  HP</t>
  </si>
  <si>
    <t>Generator Voltage</t>
  </si>
  <si>
    <t>Generator Amps</t>
  </si>
  <si>
    <t>Generator Fuel Type</t>
  </si>
  <si>
    <t>Generator Phase</t>
  </si>
  <si>
    <t>Generator Notes</t>
  </si>
  <si>
    <t>Generator Floor Number</t>
  </si>
  <si>
    <t>Generator Room Number</t>
  </si>
  <si>
    <t>Generator Room Description</t>
  </si>
  <si>
    <t>Generator Drawing Location</t>
  </si>
  <si>
    <t>Generator Manual Location</t>
  </si>
  <si>
    <t>Generator Permit To Operate</t>
  </si>
  <si>
    <t>Generator Permitting Agency</t>
  </si>
  <si>
    <t>Y</t>
  </si>
  <si>
    <t>Floor 4, Boiler Room</t>
  </si>
  <si>
    <t>Kohler</t>
  </si>
  <si>
    <t>100RO271</t>
  </si>
  <si>
    <t>NA</t>
  </si>
  <si>
    <t>Diesel</t>
  </si>
  <si>
    <t>Diesel engine: White Model NA, serial number 4003796, 478 cu. in.</t>
  </si>
  <si>
    <t>ALL</t>
  </si>
  <si>
    <t>Boiler Room</t>
  </si>
  <si>
    <t>Air Compressor room</t>
  </si>
  <si>
    <t>Maintenance Office</t>
  </si>
  <si>
    <t>YES</t>
  </si>
  <si>
    <t>Bay Area AQMD</t>
  </si>
  <si>
    <t>Parking Lot</t>
  </si>
  <si>
    <t>D1DOPEOZJC</t>
  </si>
  <si>
    <t>120/240</t>
  </si>
  <si>
    <t>DNA</t>
  </si>
  <si>
    <t>3 Ph, 60 Hz</t>
  </si>
  <si>
    <t>Diesel Engine: John Deere Model 4045HF275, Block Serial Number PE4045H634573, 200 Gallon Diesel Tank
Permit requirements: Maintenance &amp; testing operations limit = 50 hours. Annual submission of hours of operation for maintenance and testing, total hours of operation, type and quantity of fuel, end-of-year hours meter reading
Diesel belly tank: 200 gallons
anti freeze = 4 gal</t>
  </si>
  <si>
    <t>Exterior</t>
  </si>
  <si>
    <t>Electrical Room</t>
  </si>
  <si>
    <t>Amador County APCD</t>
  </si>
  <si>
    <t>Exterior Chiller Yard</t>
  </si>
  <si>
    <t>Generac</t>
  </si>
  <si>
    <t>SD500</t>
  </si>
  <si>
    <t>Roof</t>
  </si>
  <si>
    <t>Empire Generator Corp.</t>
  </si>
  <si>
    <t>600DKW-8E</t>
  </si>
  <si>
    <t>371-298</t>
  </si>
  <si>
    <t>277/480</t>
  </si>
  <si>
    <t>Diesel engine: Perkins Model 3711404A-1, Serial Number 36811443
Diesel belly tank: 60 gallons.</t>
  </si>
  <si>
    <t>EXTERIOR</t>
  </si>
  <si>
    <t>CUMMINS</t>
  </si>
  <si>
    <t>DFEH-44600033</t>
  </si>
  <si>
    <t>E100117640</t>
  </si>
  <si>
    <t xml:space="preserve">400KW. 
Diesel engine: Cummins Model QSX15-G9 Nonroad 2, year = 2010, serial number = NA
Diesel belly tank: 660 gallons.
</t>
  </si>
  <si>
    <t>NORTHWEST QUADRANT</t>
  </si>
  <si>
    <t>MAINTENANCE OFFICE</t>
  </si>
  <si>
    <t>East / Behind Sally Port</t>
  </si>
  <si>
    <t>Onan</t>
  </si>
  <si>
    <t>6.0 Genset</t>
  </si>
  <si>
    <t>No Tag
No Bay Area AQMD permit because HP &lt; 50
Diesel engine: NA Model NA_
Diesel belly tank: 8 gallons</t>
  </si>
  <si>
    <t>Cage</t>
  </si>
  <si>
    <t>Emergency Generator Room</t>
  </si>
  <si>
    <t>Caterpillar</t>
  </si>
  <si>
    <t>Model 3406</t>
  </si>
  <si>
    <t>8ER03434</t>
  </si>
  <si>
    <t>Phase = (3  WYE), Oil Filter - 1R-0716 (CAT), Fuel Filter - 1R-0749 (CAT), Air Cleaner Filter Panel - 4N-0015-CAT, Hydraulic Filter PS50251 (Donaldson)
Diesel engine: Caterpillar Model 3406</t>
  </si>
  <si>
    <t>Basement</t>
  </si>
  <si>
    <t>B80</t>
  </si>
  <si>
    <t>San Joaquin Valley APCD</t>
  </si>
  <si>
    <t>N</t>
  </si>
  <si>
    <t xml:space="preserve">C27 </t>
  </si>
  <si>
    <t>CAT00C27KGDS00553</t>
  </si>
  <si>
    <t>Onan Electric</t>
  </si>
  <si>
    <t>45DEF-4XR8/1B</t>
  </si>
  <si>
    <t>36C87569</t>
  </si>
  <si>
    <t>1800 rpm . VERIFIED 10-25-11
Diesel engine: Ford Model 45DEF4XR8/AB, Serial number 36C875691.</t>
  </si>
  <si>
    <t>MECHANICAL ROOM ADJACENT TO ADMINISTRATION ROOM</t>
  </si>
  <si>
    <t>Lower Level Chiller Room. MECHANICAL ROOM</t>
  </si>
  <si>
    <t>MECHANICAL ROOM</t>
  </si>
  <si>
    <t>None</t>
  </si>
  <si>
    <t>South Coast AQMD</t>
  </si>
  <si>
    <t>Generator Room</t>
  </si>
  <si>
    <t>SR4</t>
  </si>
  <si>
    <t>5TD01013</t>
  </si>
  <si>
    <t xml:space="preserve">Diesel engine: Caterpillar Model 3512-DITA, Serial number 24Z03826, 12 cylinder.
RPM 1800, Frame 687, KVA 1100. </t>
  </si>
  <si>
    <t>Floor 1</t>
  </si>
  <si>
    <t>Roof Generator Room</t>
  </si>
  <si>
    <t>Cummins</t>
  </si>
  <si>
    <t>DSFAA-7280169</t>
  </si>
  <si>
    <t>K080219614</t>
  </si>
  <si>
    <t xml:space="preserve">Retired: Replaced by GEN02 ABM ADS 8/2014
</t>
  </si>
  <si>
    <t>EAST SIDE</t>
  </si>
  <si>
    <t>SQMD ID# 127781, PERMIT#41485, A/N 385014</t>
  </si>
  <si>
    <t>OPEN TUNNEL AREA</t>
  </si>
  <si>
    <t>ONAN</t>
  </si>
  <si>
    <t>220DFM-4XR8/5489B</t>
  </si>
  <si>
    <t>diesel</t>
  </si>
  <si>
    <t xml:space="preserve">Diesel engine: Cummins Model NTA 400 IPG, Serial number 530957. Belts: TR28522 (2), TR22373 (1), 17A1110 (1), Filters Kohler 279260 (1), Wix Filter 51243 (1)
</t>
  </si>
  <si>
    <t xml:space="preserve">BASEMENT </t>
  </si>
  <si>
    <t>M-1A</t>
  </si>
  <si>
    <t xml:space="preserve">South Coast AQMD </t>
  </si>
  <si>
    <t>Iveco</t>
  </si>
  <si>
    <t>F3AE9685A-E</t>
  </si>
  <si>
    <t>Diesel engine: Iveco/FPT Model F3AE9685A-E (Tier 3 Certified).
Diesel belly tank: 450 gallons 375 KVA"</t>
  </si>
  <si>
    <t>Grounds</t>
  </si>
  <si>
    <t>East Side of Grounds in  Generator Area</t>
  </si>
  <si>
    <t>Mech Office</t>
  </si>
  <si>
    <t>GROUNDS</t>
  </si>
  <si>
    <t>STAMFORD</t>
  </si>
  <si>
    <t>DQGAB-1324752</t>
  </si>
  <si>
    <t>Diesel engine: Cummins Model QSK50-G4, Serial number 50264
Diesel belly tank: 850 gallons.
Updated serial number to DQGAB-1324752 11/15 ADS</t>
  </si>
  <si>
    <t>176</t>
  </si>
  <si>
    <t>Cummins Onan</t>
  </si>
  <si>
    <t>DFED-3380102</t>
  </si>
  <si>
    <t>I990992837</t>
  </si>
  <si>
    <t>500 kW (input Bob Perkins 5/25/2016)</t>
  </si>
  <si>
    <t xml:space="preserve">BACK UP GENERATOR
Diesel engine: Cummins Model KTA19-G4, Serial 65306. Date MFG 09/99
</t>
  </si>
  <si>
    <t>Main Plant</t>
  </si>
  <si>
    <t>MAINTENACE SHOP</t>
  </si>
  <si>
    <t>MAINTENANCE SHOP</t>
  </si>
  <si>
    <t>San Diego County APCD</t>
  </si>
  <si>
    <t>TBD</t>
  </si>
  <si>
    <t>Electric</t>
  </si>
  <si>
    <t>generator serves bot 43-B1 ans 43-B2</t>
  </si>
  <si>
    <t>south side of building in fenced enclosure</t>
  </si>
  <si>
    <t>fenced enclosure</t>
  </si>
  <si>
    <t>Bay Area Air Quality Management District</t>
  </si>
  <si>
    <t>Generator Yard</t>
  </si>
  <si>
    <t>Onsite Energy</t>
  </si>
  <si>
    <t>DS500D6SRA</t>
  </si>
  <si>
    <t>130901044-010010</t>
  </si>
  <si>
    <t>Generator Compound</t>
  </si>
  <si>
    <t>LC7 Generator</t>
  </si>
  <si>
    <t>G7A04207</t>
  </si>
  <si>
    <t>LC7/C18 gen-set produces 750 KVA / 600KW 
Diesel engine: Caterpillar Model C18, Serial number FST00761
Permit requirements: Reliability-related testing shall not exceed 50 hours per year.
Diesel belly tank: 500 gallons.</t>
  </si>
  <si>
    <t>Judges Parking Area</t>
  </si>
  <si>
    <t>1st Flr. Cetral Plant Generator Enclosure</t>
  </si>
  <si>
    <t xml:space="preserve">PV Module Specification </t>
  </si>
  <si>
    <t>Inverter Specification</t>
  </si>
  <si>
    <t>BESS Details</t>
  </si>
  <si>
    <t>Migrogrid Details</t>
  </si>
  <si>
    <t>Manufacturer</t>
  </si>
  <si>
    <t>Model No</t>
  </si>
  <si>
    <t>DC STC Rating (Watts)</t>
  </si>
  <si>
    <t>Module Quantity</t>
  </si>
  <si>
    <t>PV Total DC System Size (kW-DC)</t>
  </si>
  <si>
    <t>Inverter Rating Range 
(kW-AC) 
(e.g. 36 kW-50 kW)</t>
  </si>
  <si>
    <t>Inverter Quantity</t>
  </si>
  <si>
    <t>PV Total AC System Size (kW-AC)</t>
  </si>
  <si>
    <t>DC/AC Ratio</t>
  </si>
  <si>
    <t>Total Footprint Req'd (sqft)</t>
  </si>
  <si>
    <t>SGIP Reservation Details Assumed (Step, Type)</t>
  </si>
  <si>
    <t>Management System Provider</t>
  </si>
  <si>
    <t>Management System Manufacturer</t>
  </si>
  <si>
    <t>Power Conversion System Provider</t>
  </si>
  <si>
    <t>Power Conversion System Manufacturer</t>
  </si>
  <si>
    <t>Controller Provider</t>
  </si>
  <si>
    <t>Controller Manufacturer</t>
  </si>
  <si>
    <t>Include</t>
  </si>
  <si>
    <t>Santa Ana Courthouse</t>
  </si>
  <si>
    <t>Van Nuys Courthouse West</t>
  </si>
  <si>
    <t>19-AX2</t>
  </si>
  <si>
    <t>64-E1</t>
  </si>
  <si>
    <t>V349N-009045</t>
  </si>
  <si>
    <t>23 Civic Center Plz, Santa Ana, CA 92701</t>
  </si>
  <si>
    <t>1APMYVL00231-00002851</t>
  </si>
  <si>
    <t>14410 Erwin St, Van Nuys, CA 91401</t>
  </si>
  <si>
    <t>TOU-GS-2-D CPP</t>
  </si>
  <si>
    <t>TOU-GS-2-E CPP</t>
  </si>
  <si>
    <t>DETROIT DIESEL</t>
  </si>
  <si>
    <t>81637405</t>
  </si>
  <si>
    <t>6H05713</t>
  </si>
  <si>
    <t>Basement Generator Room</t>
  </si>
  <si>
    <t>GENERATOR ROOM</t>
  </si>
  <si>
    <t xml:space="preserve">Diesel engine: Detroit Diesel Model 81637405, Serial number 16VF006793.
</t>
  </si>
  <si>
    <t>PVC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</si>
</sst>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41"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Gadugi"/>
      <family val="2"/>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2"/>
      <color indexed="8"/>
      <name val="Arial"/>
      <family val="2"/>
    </font>
    <font>
      <b/>
      <sz val="11"/>
      <color indexed="8"/>
      <name val="Calibri"/>
      <family val="2"/>
    </font>
    <font>
      <b/>
      <sz val="12"/>
      <color indexed="8"/>
      <name val="Calibri"/>
      <family val="2"/>
    </font>
    <font>
      <sz val="12"/>
      <color indexed="8"/>
      <name val="Arial Narrow"/>
      <family val="2"/>
    </font>
    <font>
      <sz val="12"/>
      <color indexed="8"/>
      <name val="Calibri"/>
      <family val="2"/>
    </font>
    <font>
      <sz val="8"/>
      <name val="Arial"/>
      <family val="2"/>
    </font>
    <font>
      <sz val="16"/>
      <color indexed="8"/>
      <name val="Calibri"/>
      <family val="2"/>
    </font>
    <font>
      <sz val="10"/>
      <color indexed="8"/>
      <name val="Arial"/>
      <family val="2"/>
    </font>
    <font>
      <sz val="24"/>
      <color indexed="63"/>
      <name val="Arial Narrow"/>
      <family val="2"/>
    </font>
    <font>
      <sz val="22"/>
      <color indexed="8"/>
      <name val="Calibri"/>
      <family val="2"/>
    </font>
    <font>
      <b/>
      <sz val="11"/>
      <color theme="1"/>
      <name val="Calibri"/>
      <family val="2"/>
      <scheme val="minor"/>
    </font>
    <font>
      <sz val="11"/>
      <color indexed="8"/>
      <name val="Calibri"/>
      <family val="2"/>
      <scheme val="minor"/>
    </font>
    <font>
      <sz val="11"/>
      <color indexed="63"/>
      <name val="Calibri"/>
      <family val="2"/>
      <scheme val="minor"/>
    </font>
    <font>
      <sz val="10"/>
      <name val="Calibri"/>
      <family val="1"/>
      <scheme val="minor"/>
    </font>
    <font>
      <sz val="10"/>
      <color rgb="FF000000"/>
      <name val="Times New Roman"/>
      <family val="1"/>
    </font>
    <font>
      <sz val="12"/>
      <color theme="1"/>
      <name val="Arial"/>
      <family val="2"/>
    </font>
    <font>
      <sz val="20"/>
      <color indexed="8"/>
      <name val="Calibri"/>
      <family val="2"/>
    </font>
    <font>
      <sz val="11"/>
      <color theme="1"/>
      <name val="Arial"/>
      <family val="2"/>
    </font>
    <font>
      <b/>
      <sz val="12"/>
      <color theme="1"/>
      <name val="Arial"/>
      <family val="2"/>
    </font>
    <font>
      <sz val="11"/>
      <color rgb="FFFF0000"/>
      <name val="Calibri"/>
      <family val="2"/>
    </font>
    <font>
      <sz val="12"/>
      <color theme="1"/>
      <name val="Calibri"/>
      <family val="2"/>
    </font>
    <font>
      <sz val="11"/>
      <color theme="1"/>
      <name val="Calibri"/>
      <family val="2"/>
    </font>
    <font>
      <b/>
      <sz val="12"/>
      <color theme="1"/>
      <name val="Calibri"/>
      <family val="2"/>
      <scheme val="minor"/>
    </font>
    <font>
      <b/>
      <sz val="11"/>
      <color theme="0"/>
      <name val="Calibri"/>
      <family val="2"/>
      <scheme val="minor"/>
    </font>
    <font>
      <sz val="11"/>
      <name val="Calibri"/>
      <family val="2"/>
      <scheme val="minor"/>
    </font>
    <font>
      <b/>
      <sz val="16"/>
      <color theme="0"/>
      <name val="Calibri"/>
      <family val="2"/>
      <scheme val="minor"/>
    </font>
    <font>
      <sz val="11"/>
      <name val="Calibri"/>
      <family val="2"/>
    </font>
    <font>
      <sz val="12"/>
      <color indexed="8"/>
      <name val="Gadugi"/>
      <family val="2"/>
    </font>
    <font>
      <b/>
      <sz val="12"/>
      <color rgb="FF000000"/>
      <name val="Gadugi"/>
      <family val="2"/>
    </font>
    <font>
      <b/>
      <u/>
      <sz val="12"/>
      <color rgb="FF000000"/>
      <name val="Gadugi"/>
      <family val="2"/>
    </font>
    <font>
      <b/>
      <sz val="16"/>
      <color theme="0"/>
      <name val="Calibri"/>
      <family val="2"/>
    </font>
    <font>
      <b/>
      <sz val="11"/>
      <name val="Calibri"/>
      <family val="2"/>
    </font>
  </fonts>
  <fills count="11">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249977111117893"/>
        <bgColor indexed="64"/>
      </patternFill>
    </fill>
    <fill>
      <patternFill patternType="solid">
        <fgColor rgb="FFFFFFA7"/>
        <bgColor indexed="64"/>
      </patternFill>
    </fill>
  </fills>
  <borders count="61">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style="medium">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medium">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style="thin">
        <color indexed="64"/>
      </top>
      <bottom style="medium">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medium">
        <color auto="1"/>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right style="thin">
        <color auto="1"/>
      </right>
      <top style="thin">
        <color auto="1"/>
      </top>
      <bottom style="medium">
        <color auto="1"/>
      </bottom>
      <diagonal/>
    </border>
    <border>
      <left style="medium">
        <color indexed="64"/>
      </left>
      <right/>
      <top style="medium">
        <color auto="1"/>
      </top>
      <bottom style="thin">
        <color auto="1"/>
      </bottom>
      <diagonal/>
    </border>
    <border>
      <left style="medium">
        <color indexed="64"/>
      </left>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style="medium">
        <color indexed="64"/>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indexed="64"/>
      </bottom>
      <diagonal/>
    </border>
    <border>
      <left style="medium">
        <color auto="1"/>
      </left>
      <right/>
      <top/>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style="medium">
        <color auto="1"/>
      </left>
      <right style="thin">
        <color auto="1"/>
      </right>
      <top/>
      <bottom/>
      <diagonal/>
    </border>
    <border>
      <left/>
      <right style="medium">
        <color auto="1"/>
      </right>
      <top/>
      <bottom style="thin">
        <color auto="1"/>
      </bottom>
      <diagonal/>
    </border>
    <border>
      <left/>
      <right style="medium">
        <color indexed="64"/>
      </right>
      <top style="thin">
        <color auto="1"/>
      </top>
      <bottom style="thin">
        <color auto="1"/>
      </bottom>
      <diagonal/>
    </border>
    <border>
      <left/>
      <right style="thin">
        <color auto="1"/>
      </right>
      <top/>
      <bottom style="medium">
        <color indexed="64"/>
      </bottom>
      <diagonal/>
    </border>
    <border>
      <left style="medium">
        <color indexed="64"/>
      </left>
      <right style="medium">
        <color indexed="64"/>
      </right>
      <top style="thin">
        <color auto="1"/>
      </top>
      <bottom/>
      <diagonal/>
    </border>
    <border>
      <left style="medium">
        <color indexed="64"/>
      </left>
      <right/>
      <top style="thin">
        <color auto="1"/>
      </top>
      <bottom/>
      <diagonal/>
    </border>
  </borders>
  <cellStyleXfs count="13">
    <xf numFmtId="0" fontId="0" fillId="0" borderId="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22" fillId="0" borderId="0"/>
    <xf numFmtId="0" fontId="23"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24" fillId="0" borderId="0"/>
    <xf numFmtId="0" fontId="29" fillId="0" borderId="0"/>
    <xf numFmtId="0" fontId="4" fillId="0" borderId="0"/>
  </cellStyleXfs>
  <cellXfs count="304">
    <xf numFmtId="0" fontId="0" fillId="0" borderId="0" xfId="0"/>
    <xf numFmtId="0" fontId="10" fillId="0" borderId="0" xfId="0" applyFont="1" applyFill="1" applyBorder="1" applyAlignment="1" applyProtection="1"/>
    <xf numFmtId="0" fontId="18" fillId="0" borderId="0" xfId="0" applyFont="1" applyProtection="1"/>
    <xf numFmtId="0" fontId="7" fillId="0" borderId="4" xfId="0" applyFont="1" applyBorder="1" applyAlignment="1" applyProtection="1">
      <alignment horizontal="right"/>
    </xf>
    <xf numFmtId="0" fontId="7" fillId="0" borderId="3" xfId="0" applyFont="1" applyBorder="1" applyAlignment="1" applyProtection="1">
      <alignment horizontal="right"/>
    </xf>
    <xf numFmtId="0" fontId="10" fillId="0" borderId="0" xfId="0" applyFont="1" applyFill="1" applyBorder="1" applyAlignment="1" applyProtection="1">
      <alignment horizontal="left"/>
    </xf>
    <xf numFmtId="0" fontId="7" fillId="5" borderId="5" xfId="0" applyFont="1" applyFill="1" applyBorder="1" applyProtection="1"/>
    <xf numFmtId="0" fontId="8" fillId="0" borderId="0" xfId="0" applyFont="1" applyProtection="1"/>
    <xf numFmtId="0" fontId="7" fillId="6" borderId="5" xfId="0" applyFont="1" applyFill="1" applyBorder="1" applyProtection="1"/>
    <xf numFmtId="0" fontId="10" fillId="3" borderId="5" xfId="0" applyFont="1" applyFill="1" applyBorder="1" applyProtection="1"/>
    <xf numFmtId="0" fontId="10" fillId="3" borderId="6" xfId="0" applyFont="1" applyFill="1" applyBorder="1" applyAlignment="1" applyProtection="1"/>
    <xf numFmtId="0" fontId="10" fillId="3" borderId="1" xfId="0" applyFont="1" applyFill="1" applyBorder="1" applyAlignment="1" applyProtection="1"/>
    <xf numFmtId="0" fontId="10" fillId="3" borderId="7" xfId="0" applyFont="1" applyFill="1" applyBorder="1" applyAlignment="1" applyProtection="1"/>
    <xf numFmtId="0" fontId="10" fillId="6" borderId="5" xfId="0" applyFont="1" applyFill="1" applyBorder="1" applyAlignment="1" applyProtection="1"/>
    <xf numFmtId="0" fontId="10" fillId="6" borderId="5" xfId="0" applyFont="1" applyFill="1" applyBorder="1" applyProtection="1"/>
    <xf numFmtId="0" fontId="7" fillId="0" borderId="4" xfId="0" applyFont="1" applyBorder="1" applyProtection="1"/>
    <xf numFmtId="0" fontId="7" fillId="0" borderId="3" xfId="0" applyFont="1" applyBorder="1" applyProtection="1"/>
    <xf numFmtId="0" fontId="7" fillId="0" borderId="2" xfId="0" applyFont="1" applyBorder="1" applyProtection="1"/>
    <xf numFmtId="0" fontId="27" fillId="0" borderId="0" xfId="0" applyFont="1"/>
    <xf numFmtId="0" fontId="18" fillId="0" borderId="0" xfId="0" applyFont="1" applyAlignment="1" applyProtection="1">
      <alignment vertical="center"/>
    </xf>
    <xf numFmtId="0" fontId="13" fillId="0" borderId="0" xfId="0" applyFont="1" applyAlignment="1" applyProtection="1">
      <alignment horizontal="left" vertical="center"/>
    </xf>
    <xf numFmtId="0" fontId="13" fillId="0" borderId="0" xfId="0" applyFont="1" applyAlignment="1" applyProtection="1">
      <alignment vertical="center"/>
    </xf>
    <xf numFmtId="0" fontId="0" fillId="0" borderId="0" xfId="0" applyAlignment="1" applyProtection="1">
      <alignment vertical="center"/>
    </xf>
    <xf numFmtId="0" fontId="15"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28"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0" fillId="0" borderId="0" xfId="0" applyAlignment="1" applyProtection="1">
      <alignment horizontal="left" vertical="center"/>
    </xf>
    <xf numFmtId="0" fontId="26" fillId="0" borderId="0" xfId="0" applyFont="1" applyAlignment="1" applyProtection="1">
      <alignment horizontal="center" vertical="center" wrapText="1"/>
    </xf>
    <xf numFmtId="0" fontId="26" fillId="0" borderId="0" xfId="0" applyFont="1" applyAlignment="1" applyProtection="1">
      <alignment vertical="center"/>
    </xf>
    <xf numFmtId="0" fontId="26" fillId="0" borderId="0" xfId="0" applyFont="1" applyAlignment="1" applyProtection="1">
      <alignment horizontal="left" vertical="center"/>
    </xf>
    <xf numFmtId="0" fontId="19" fillId="0" borderId="0" xfId="0" applyFont="1" applyBorder="1" applyAlignment="1" applyProtection="1">
      <alignment horizontal="right" vertical="center"/>
    </xf>
    <xf numFmtId="9" fontId="30" fillId="0" borderId="0" xfId="3" applyFont="1" applyFill="1" applyBorder="1" applyAlignment="1" applyProtection="1">
      <alignment horizontal="center" vertical="center" wrapText="1"/>
    </xf>
    <xf numFmtId="3" fontId="30" fillId="0" borderId="0" xfId="0" applyNumberFormat="1" applyFont="1" applyFill="1" applyBorder="1" applyAlignment="1" applyProtection="1">
      <alignment horizontal="center" vertical="center" wrapText="1"/>
    </xf>
    <xf numFmtId="0" fontId="0" fillId="0" borderId="0" xfId="0" applyBorder="1" applyAlignment="1" applyProtection="1">
      <alignment vertical="center"/>
    </xf>
    <xf numFmtId="9" fontId="30" fillId="0" borderId="0" xfId="3" applyFont="1" applyFill="1" applyBorder="1" applyAlignment="1" applyProtection="1">
      <alignment horizontal="center" vertical="center"/>
    </xf>
    <xf numFmtId="0" fontId="7" fillId="0" borderId="0" xfId="0" applyFont="1"/>
    <xf numFmtId="0" fontId="10" fillId="0" borderId="0" xfId="0" applyFont="1"/>
    <xf numFmtId="0" fontId="7" fillId="0" borderId="0" xfId="0" applyFont="1" applyAlignment="1">
      <alignment horizontal="center"/>
    </xf>
    <xf numFmtId="0" fontId="13" fillId="0" borderId="0" xfId="0" applyFont="1"/>
    <xf numFmtId="0" fontId="32" fillId="9" borderId="25" xfId="0" applyFont="1" applyFill="1" applyBorder="1" applyAlignment="1">
      <alignment horizontal="center" vertical="center" wrapText="1"/>
    </xf>
    <xf numFmtId="0" fontId="21" fillId="4" borderId="18" xfId="0" applyFont="1" applyFill="1" applyBorder="1" applyAlignment="1">
      <alignment horizontal="center" vertical="top"/>
    </xf>
    <xf numFmtId="0" fontId="7" fillId="0" borderId="0" xfId="0" applyFont="1" applyAlignment="1">
      <alignment horizontal="center" wrapText="1"/>
    </xf>
    <xf numFmtId="0" fontId="7" fillId="0" borderId="0" xfId="0" applyFont="1" applyAlignment="1">
      <alignment wrapText="1"/>
    </xf>
    <xf numFmtId="0" fontId="32" fillId="9" borderId="19" xfId="0" applyFont="1" applyFill="1" applyBorder="1" applyAlignment="1">
      <alignment horizontal="center" vertical="center" wrapText="1"/>
    </xf>
    <xf numFmtId="0" fontId="32" fillId="9" borderId="20" xfId="0" applyFont="1" applyFill="1" applyBorder="1" applyAlignment="1">
      <alignment horizontal="center" vertical="center" wrapText="1"/>
    </xf>
    <xf numFmtId="0" fontId="32" fillId="9" borderId="22" xfId="0" applyFont="1" applyFill="1" applyBorder="1" applyAlignment="1">
      <alignment horizontal="center" vertical="center" wrapText="1"/>
    </xf>
    <xf numFmtId="0" fontId="7" fillId="7" borderId="0" xfId="0" applyFont="1" applyFill="1"/>
    <xf numFmtId="0" fontId="31" fillId="0" borderId="0" xfId="0" applyFont="1"/>
    <xf numFmtId="0" fontId="34" fillId="9" borderId="19" xfId="0" applyFont="1" applyFill="1" applyBorder="1" applyAlignment="1">
      <alignment horizontal="center" vertical="center" wrapText="1"/>
    </xf>
    <xf numFmtId="0" fontId="16" fillId="0" borderId="0" xfId="0" applyFont="1"/>
    <xf numFmtId="0" fontId="18" fillId="0" borderId="0" xfId="0" applyFont="1"/>
    <xf numFmtId="0" fontId="15" fillId="0" borderId="0" xfId="0" applyFont="1"/>
    <xf numFmtId="0" fontId="12" fillId="0" borderId="0" xfId="0" applyFont="1"/>
    <xf numFmtId="0" fontId="11" fillId="0" borderId="0" xfId="0" applyFont="1"/>
    <xf numFmtId="0" fontId="7" fillId="0" borderId="0" xfId="0" applyFont="1" applyAlignment="1">
      <alignment horizontal="left" indent="1"/>
    </xf>
    <xf numFmtId="164" fontId="32" fillId="9" borderId="21" xfId="1" applyNumberFormat="1" applyFont="1" applyFill="1" applyBorder="1" applyAlignment="1" applyProtection="1">
      <alignment horizontal="center" vertical="center" wrapText="1"/>
    </xf>
    <xf numFmtId="0" fontId="7" fillId="0" borderId="0" xfId="0" applyFont="1" applyFill="1" applyBorder="1" applyAlignment="1" applyProtection="1">
      <alignment vertical="center"/>
    </xf>
    <xf numFmtId="0" fontId="5" fillId="0" borderId="0" xfId="0" applyFont="1" applyAlignment="1">
      <alignment horizontal="left"/>
    </xf>
    <xf numFmtId="0" fontId="7" fillId="0" borderId="0" xfId="0" applyFont="1" applyProtection="1"/>
    <xf numFmtId="0" fontId="7" fillId="2" borderId="8" xfId="0" applyFont="1" applyFill="1" applyBorder="1" applyProtection="1"/>
    <xf numFmtId="0" fontId="7" fillId="2" borderId="0" xfId="0" applyFont="1" applyFill="1" applyBorder="1" applyProtection="1"/>
    <xf numFmtId="0" fontId="7" fillId="2" borderId="9" xfId="0" applyFont="1" applyFill="1" applyBorder="1" applyProtection="1"/>
    <xf numFmtId="0" fontId="7" fillId="2" borderId="5" xfId="0" applyFont="1" applyFill="1" applyBorder="1" applyProtection="1"/>
    <xf numFmtId="0" fontId="7" fillId="0" borderId="4" xfId="0" applyFont="1" applyFill="1" applyBorder="1" applyProtection="1"/>
    <xf numFmtId="0" fontId="7" fillId="0" borderId="3" xfId="0" applyFont="1" applyFill="1" applyBorder="1" applyProtection="1"/>
    <xf numFmtId="0" fontId="7" fillId="2" borderId="6" xfId="0" applyFont="1" applyFill="1" applyBorder="1" applyAlignment="1" applyProtection="1">
      <alignment horizontal="left" indent="1"/>
    </xf>
    <xf numFmtId="0" fontId="7" fillId="2" borderId="7" xfId="0" applyFont="1" applyFill="1" applyBorder="1" applyProtection="1"/>
    <xf numFmtId="0" fontId="7" fillId="0" borderId="8" xfId="0" applyFont="1" applyBorder="1" applyAlignment="1" applyProtection="1">
      <alignment horizontal="left" indent="2"/>
    </xf>
    <xf numFmtId="0" fontId="7" fillId="0" borderId="9" xfId="0" applyFont="1" applyBorder="1" applyProtection="1"/>
    <xf numFmtId="0" fontId="7" fillId="0" borderId="10" xfId="0" applyFont="1" applyBorder="1" applyAlignment="1" applyProtection="1">
      <alignment horizontal="left" indent="2"/>
    </xf>
    <xf numFmtId="0" fontId="7" fillId="0" borderId="11" xfId="0" applyFont="1" applyBorder="1" applyProtection="1"/>
    <xf numFmtId="0" fontId="32" fillId="9" borderId="24" xfId="0" applyFont="1" applyFill="1" applyBorder="1" applyAlignment="1">
      <alignment horizontal="center" vertical="center" wrapText="1"/>
    </xf>
    <xf numFmtId="3" fontId="5" fillId="7" borderId="13" xfId="1" applyNumberFormat="1" applyFont="1" applyFill="1" applyBorder="1" applyAlignment="1" applyProtection="1">
      <alignment horizontal="center" vertical="center" wrapText="1"/>
    </xf>
    <xf numFmtId="0" fontId="5" fillId="7" borderId="5" xfId="0" applyFont="1" applyFill="1" applyBorder="1" applyAlignment="1">
      <alignment horizontal="left" vertical="center" wrapText="1"/>
    </xf>
    <xf numFmtId="0" fontId="5" fillId="7" borderId="5" xfId="0" applyFont="1" applyFill="1" applyBorder="1" applyAlignment="1">
      <alignment horizontal="center" vertical="center" wrapText="1"/>
    </xf>
    <xf numFmtId="0" fontId="5" fillId="7" borderId="5" xfId="0" applyFont="1" applyFill="1" applyBorder="1" applyAlignment="1">
      <alignment horizontal="left" vertical="center"/>
    </xf>
    <xf numFmtId="0" fontId="5" fillId="7" borderId="5" xfId="0" applyFont="1" applyFill="1" applyBorder="1" applyAlignment="1">
      <alignment horizontal="center" vertical="center"/>
    </xf>
    <xf numFmtId="0" fontId="32" fillId="9" borderId="23" xfId="0" applyFont="1" applyFill="1" applyBorder="1" applyAlignment="1">
      <alignment horizontal="center" vertical="center" wrapText="1"/>
    </xf>
    <xf numFmtId="0" fontId="5" fillId="7" borderId="28" xfId="0" applyFont="1" applyFill="1" applyBorder="1" applyAlignment="1" applyProtection="1">
      <alignment horizontal="center" vertical="center" wrapText="1"/>
    </xf>
    <xf numFmtId="0" fontId="5" fillId="7" borderId="2" xfId="0" applyFont="1" applyFill="1" applyBorder="1" applyAlignment="1">
      <alignment horizontal="left" vertical="center" wrapText="1"/>
    </xf>
    <xf numFmtId="0" fontId="5" fillId="7" borderId="2" xfId="0" applyFont="1" applyFill="1" applyBorder="1" applyAlignment="1">
      <alignment horizontal="center" vertical="center" wrapText="1"/>
    </xf>
    <xf numFmtId="0" fontId="5" fillId="7" borderId="2" xfId="0" applyFont="1" applyFill="1" applyBorder="1" applyAlignment="1">
      <alignment horizontal="left" vertical="center"/>
    </xf>
    <xf numFmtId="0" fontId="5" fillId="7" borderId="2" xfId="0" applyFont="1" applyFill="1" applyBorder="1" applyAlignment="1">
      <alignment horizontal="center" vertical="center"/>
    </xf>
    <xf numFmtId="3" fontId="5" fillId="7" borderId="5" xfId="1" applyNumberFormat="1" applyFont="1" applyFill="1" applyBorder="1" applyAlignment="1" applyProtection="1">
      <alignment horizontal="center" vertical="center" wrapText="1"/>
    </xf>
    <xf numFmtId="0" fontId="5" fillId="7" borderId="48" xfId="0" applyFont="1" applyFill="1" applyBorder="1" applyAlignment="1" applyProtection="1">
      <alignment horizontal="center" vertical="center" wrapText="1"/>
    </xf>
    <xf numFmtId="0" fontId="5" fillId="7" borderId="3" xfId="0" applyFont="1" applyFill="1" applyBorder="1" applyAlignment="1">
      <alignment horizontal="left" vertical="center" wrapText="1"/>
    </xf>
    <xf numFmtId="0" fontId="5" fillId="7" borderId="3" xfId="0" applyFont="1" applyFill="1" applyBorder="1" applyAlignment="1">
      <alignment horizontal="center" vertical="center" wrapText="1"/>
    </xf>
    <xf numFmtId="0" fontId="5" fillId="7" borderId="3" xfId="0" applyFont="1" applyFill="1" applyBorder="1" applyAlignment="1">
      <alignment horizontal="left" vertical="center"/>
    </xf>
    <xf numFmtId="0" fontId="5" fillId="7" borderId="3" xfId="0" applyFont="1" applyFill="1" applyBorder="1" applyAlignment="1">
      <alignment horizontal="center" vertical="center"/>
    </xf>
    <xf numFmtId="3" fontId="30" fillId="0" borderId="0" xfId="1" applyNumberFormat="1" applyFont="1" applyFill="1" applyBorder="1" applyAlignment="1" applyProtection="1">
      <alignment horizontal="center" vertical="center" wrapText="1"/>
    </xf>
    <xf numFmtId="3" fontId="5" fillId="7" borderId="27" xfId="0" applyNumberFormat="1" applyFont="1" applyFill="1" applyBorder="1" applyAlignment="1">
      <alignment horizontal="center" vertical="center" wrapText="1"/>
    </xf>
    <xf numFmtId="3" fontId="19" fillId="4" borderId="32" xfId="1" applyNumberFormat="1" applyFont="1" applyFill="1" applyBorder="1" applyAlignment="1" applyProtection="1">
      <alignment horizontal="center" vertical="center" wrapText="1"/>
    </xf>
    <xf numFmtId="3" fontId="19" fillId="4" borderId="50" xfId="1" applyNumberFormat="1" applyFont="1" applyFill="1" applyBorder="1" applyAlignment="1" applyProtection="1">
      <alignment horizontal="center" vertical="center" wrapText="1"/>
    </xf>
    <xf numFmtId="164" fontId="32" fillId="9" borderId="31" xfId="1" applyNumberFormat="1" applyFont="1" applyFill="1" applyBorder="1" applyAlignment="1" applyProtection="1">
      <alignment horizontal="center" vertical="center" wrapText="1"/>
    </xf>
    <xf numFmtId="3" fontId="5" fillId="7" borderId="56" xfId="1" applyNumberFormat="1" applyFont="1" applyFill="1" applyBorder="1" applyAlignment="1" applyProtection="1">
      <alignment horizontal="center" vertical="center" wrapText="1"/>
    </xf>
    <xf numFmtId="3" fontId="19" fillId="0" borderId="0" xfId="1" applyNumberFormat="1" applyFont="1" applyFill="1" applyBorder="1" applyAlignment="1" applyProtection="1">
      <alignment horizontal="center" vertical="center" wrapText="1"/>
    </xf>
    <xf numFmtId="0" fontId="2" fillId="0" borderId="0" xfId="0" applyFont="1" applyAlignment="1">
      <alignment horizontal="left"/>
    </xf>
    <xf numFmtId="3" fontId="5" fillId="7" borderId="57" xfId="1" applyNumberFormat="1" applyFont="1" applyFill="1" applyBorder="1" applyAlignment="1" applyProtection="1">
      <alignment horizontal="center" vertical="center" wrapText="1"/>
    </xf>
    <xf numFmtId="3" fontId="5" fillId="7" borderId="56" xfId="1" applyNumberFormat="1" applyFont="1" applyFill="1" applyBorder="1" applyAlignment="1" applyProtection="1">
      <alignment horizontal="left" vertical="center" wrapText="1"/>
    </xf>
    <xf numFmtId="3" fontId="5" fillId="7" borderId="57" xfId="1" quotePrefix="1" applyNumberFormat="1" applyFont="1" applyFill="1" applyBorder="1" applyAlignment="1" applyProtection="1">
      <alignment horizontal="left" vertical="center" wrapText="1"/>
    </xf>
    <xf numFmtId="3" fontId="5" fillId="7" borderId="57" xfId="1" applyNumberFormat="1" applyFont="1" applyFill="1" applyBorder="1" applyAlignment="1" applyProtection="1">
      <alignment horizontal="left" vertical="center" wrapText="1"/>
    </xf>
    <xf numFmtId="3" fontId="5" fillId="7" borderId="48" xfId="0" applyNumberFormat="1" applyFont="1" applyFill="1" applyBorder="1" applyAlignment="1">
      <alignment horizontal="center" vertical="center" wrapText="1"/>
    </xf>
    <xf numFmtId="3" fontId="5" fillId="7" borderId="3" xfId="1" applyNumberFormat="1" applyFont="1" applyFill="1" applyBorder="1" applyAlignment="1" applyProtection="1">
      <alignment horizontal="center" vertical="center" wrapText="1"/>
    </xf>
    <xf numFmtId="3" fontId="19" fillId="4" borderId="47" xfId="1" applyNumberFormat="1" applyFont="1" applyFill="1" applyBorder="1" applyAlignment="1" applyProtection="1">
      <alignment horizontal="center" vertical="center" wrapText="1"/>
    </xf>
    <xf numFmtId="3" fontId="5" fillId="7" borderId="48" xfId="1" applyNumberFormat="1" applyFont="1" applyFill="1" applyBorder="1" applyAlignment="1" applyProtection="1">
      <alignment horizontal="center" vertical="center" wrapText="1"/>
    </xf>
    <xf numFmtId="3" fontId="5" fillId="7" borderId="27" xfId="1" applyNumberFormat="1" applyFont="1" applyFill="1" applyBorder="1" applyAlignment="1" applyProtection="1">
      <alignment horizontal="center" vertical="center" wrapText="1"/>
    </xf>
    <xf numFmtId="3" fontId="5" fillId="7" borderId="18" xfId="1" applyNumberFormat="1" applyFont="1" applyFill="1" applyBorder="1" applyAlignment="1" applyProtection="1">
      <alignment horizontal="center" vertical="center" wrapText="1"/>
    </xf>
    <xf numFmtId="3" fontId="5" fillId="7" borderId="3" xfId="1" applyNumberFormat="1" applyFont="1" applyFill="1" applyBorder="1" applyAlignment="1" applyProtection="1">
      <alignment horizontal="left" vertical="center" wrapText="1"/>
    </xf>
    <xf numFmtId="3" fontId="5" fillId="7" borderId="5" xfId="1" quotePrefix="1" applyNumberFormat="1" applyFont="1" applyFill="1" applyBorder="1" applyAlignment="1" applyProtection="1">
      <alignment horizontal="left" vertical="center" wrapText="1"/>
    </xf>
    <xf numFmtId="3" fontId="5" fillId="7" borderId="5" xfId="1" applyNumberFormat="1" applyFont="1" applyFill="1" applyBorder="1" applyAlignment="1" applyProtection="1">
      <alignment horizontal="left" vertical="center" wrapText="1"/>
    </xf>
    <xf numFmtId="3" fontId="5" fillId="7" borderId="13" xfId="1" applyNumberFormat="1" applyFont="1" applyFill="1" applyBorder="1" applyAlignment="1" applyProtection="1">
      <alignment horizontal="left" vertical="center" wrapText="1"/>
    </xf>
    <xf numFmtId="3" fontId="5" fillId="7" borderId="5" xfId="1" quotePrefix="1" applyNumberFormat="1" applyFont="1" applyFill="1" applyBorder="1" applyAlignment="1" applyProtection="1">
      <alignment horizontal="center" vertical="center" wrapText="1"/>
    </xf>
    <xf numFmtId="0" fontId="32" fillId="9" borderId="31" xfId="0" applyFont="1" applyFill="1" applyBorder="1" applyAlignment="1">
      <alignment horizontal="center" vertical="center" wrapText="1"/>
    </xf>
    <xf numFmtId="0" fontId="32" fillId="9" borderId="37" xfId="0" applyFont="1" applyFill="1" applyBorder="1" applyAlignment="1">
      <alignment horizontal="center" vertical="center" wrapText="1"/>
    </xf>
    <xf numFmtId="0" fontId="32" fillId="9" borderId="21" xfId="0" applyFont="1" applyFill="1" applyBorder="1" applyAlignment="1">
      <alignment horizontal="center" vertical="center" wrapText="1"/>
    </xf>
    <xf numFmtId="0" fontId="13" fillId="7" borderId="0" xfId="0" applyFont="1" applyFill="1" applyAlignment="1">
      <alignment vertical="top" wrapText="1"/>
    </xf>
    <xf numFmtId="0" fontId="32" fillId="9" borderId="37" xfId="0" applyFont="1" applyFill="1" applyBorder="1" applyAlignment="1">
      <alignment horizontal="center" vertical="center" wrapText="1"/>
    </xf>
    <xf numFmtId="0" fontId="32" fillId="9" borderId="21" xfId="0" applyFont="1" applyFill="1" applyBorder="1" applyAlignment="1">
      <alignment horizontal="center" vertical="center" wrapText="1"/>
    </xf>
    <xf numFmtId="0" fontId="18" fillId="0" borderId="0" xfId="0" applyFont="1" applyAlignment="1">
      <alignment vertical="center"/>
    </xf>
    <xf numFmtId="0" fontId="15" fillId="0" borderId="0" xfId="0" applyFont="1" applyAlignment="1">
      <alignment vertical="center"/>
    </xf>
    <xf numFmtId="0" fontId="2" fillId="7" borderId="48" xfId="0" applyFont="1" applyFill="1" applyBorder="1" applyAlignment="1">
      <alignment horizontal="center" vertical="center" wrapText="1"/>
    </xf>
    <xf numFmtId="0" fontId="2" fillId="7" borderId="3" xfId="0" applyFont="1" applyFill="1" applyBorder="1" applyAlignment="1">
      <alignment horizontal="left" vertical="center" wrapText="1"/>
    </xf>
    <xf numFmtId="0" fontId="2" fillId="7" borderId="49"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49" xfId="0" applyFont="1" applyFill="1" applyBorder="1" applyAlignment="1">
      <alignment horizontal="left" vertical="center" wrapText="1"/>
    </xf>
    <xf numFmtId="0" fontId="2" fillId="7" borderId="28" xfId="0" applyFont="1" applyFill="1" applyBorder="1" applyAlignment="1">
      <alignment horizontal="center" vertical="center" wrapText="1"/>
    </xf>
    <xf numFmtId="0" fontId="2" fillId="7" borderId="2" xfId="0" applyFont="1" applyFill="1" applyBorder="1" applyAlignment="1">
      <alignment horizontal="left" vertical="center" wrapText="1"/>
    </xf>
    <xf numFmtId="0" fontId="2" fillId="7" borderId="30"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5" xfId="0" applyFont="1" applyFill="1" applyBorder="1" applyAlignment="1">
      <alignment horizontal="left" vertical="center" wrapText="1"/>
    </xf>
    <xf numFmtId="0" fontId="2" fillId="7" borderId="35" xfId="0" applyFont="1" applyFill="1" applyBorder="1" applyAlignment="1">
      <alignment horizontal="center" vertical="center" wrapText="1"/>
    </xf>
    <xf numFmtId="0" fontId="2" fillId="7" borderId="32" xfId="0" applyFont="1" applyFill="1" applyBorder="1" applyAlignment="1">
      <alignment horizontal="center" vertical="center" wrapText="1"/>
    </xf>
    <xf numFmtId="0" fontId="2" fillId="7" borderId="50" xfId="0" applyFont="1" applyFill="1" applyBorder="1" applyAlignment="1">
      <alignment horizontal="left" vertical="center" wrapText="1"/>
    </xf>
    <xf numFmtId="0" fontId="2" fillId="7" borderId="33" xfId="0" applyFont="1" applyFill="1" applyBorder="1" applyAlignment="1">
      <alignment horizontal="center" vertical="center" wrapText="1"/>
    </xf>
    <xf numFmtId="0" fontId="2" fillId="7" borderId="33" xfId="0" applyFont="1" applyFill="1" applyBorder="1" applyAlignment="1">
      <alignment horizontal="left" vertical="center" wrapText="1"/>
    </xf>
    <xf numFmtId="3" fontId="2" fillId="7" borderId="5" xfId="1" applyNumberFormat="1" applyFont="1" applyFill="1" applyBorder="1" applyAlignment="1" applyProtection="1">
      <alignment horizontal="center" vertical="center" wrapText="1"/>
    </xf>
    <xf numFmtId="0" fontId="5" fillId="7" borderId="27" xfId="0" applyFont="1" applyFill="1" applyBorder="1" applyAlignment="1" applyProtection="1">
      <alignment horizontal="center" vertical="center" wrapText="1"/>
    </xf>
    <xf numFmtId="3" fontId="2" fillId="7" borderId="35" xfId="1" applyNumberFormat="1" applyFont="1" applyFill="1" applyBorder="1" applyAlignment="1" applyProtection="1">
      <alignment horizontal="center" vertical="center" wrapText="1"/>
    </xf>
    <xf numFmtId="0" fontId="5" fillId="7" borderId="18" xfId="0" applyFont="1" applyFill="1" applyBorder="1" applyAlignment="1" applyProtection="1">
      <alignment horizontal="center" vertical="center" wrapText="1"/>
    </xf>
    <xf numFmtId="3" fontId="2" fillId="7" borderId="13" xfId="1" applyNumberFormat="1" applyFont="1" applyFill="1" applyBorder="1" applyAlignment="1" applyProtection="1">
      <alignment horizontal="center" vertical="center" wrapText="1"/>
    </xf>
    <xf numFmtId="3" fontId="2" fillId="7" borderId="34" xfId="1" applyNumberFormat="1" applyFont="1" applyFill="1" applyBorder="1" applyAlignment="1" applyProtection="1">
      <alignment horizontal="center" vertical="center" wrapText="1"/>
    </xf>
    <xf numFmtId="3" fontId="5" fillId="7" borderId="44" xfId="1" applyNumberFormat="1" applyFont="1" applyFill="1" applyBorder="1" applyAlignment="1" applyProtection="1">
      <alignment horizontal="center" vertical="center" wrapText="1"/>
    </xf>
    <xf numFmtId="3" fontId="5" fillId="7" borderId="52" xfId="1" applyNumberFormat="1" applyFont="1" applyFill="1" applyBorder="1" applyAlignment="1" applyProtection="1">
      <alignment horizontal="center" vertical="center" wrapText="1"/>
    </xf>
    <xf numFmtId="0" fontId="5" fillId="7" borderId="49" xfId="0" applyFont="1" applyFill="1" applyBorder="1" applyAlignment="1">
      <alignment horizontal="center" vertical="center" wrapText="1"/>
    </xf>
    <xf numFmtId="0" fontId="5" fillId="7" borderId="35" xfId="0" applyFont="1" applyFill="1" applyBorder="1" applyAlignment="1">
      <alignment horizontal="center" vertical="center" wrapText="1"/>
    </xf>
    <xf numFmtId="3" fontId="5" fillId="7" borderId="35" xfId="1" applyNumberFormat="1" applyFont="1" applyFill="1" applyBorder="1" applyAlignment="1" applyProtection="1">
      <alignment horizontal="center" vertical="center" wrapText="1"/>
    </xf>
    <xf numFmtId="3" fontId="5" fillId="7" borderId="35" xfId="1" applyNumberFormat="1" applyFont="1" applyFill="1" applyBorder="1" applyAlignment="1" applyProtection="1">
      <alignment horizontal="left" vertical="center" wrapText="1"/>
    </xf>
    <xf numFmtId="3" fontId="5" fillId="7" borderId="34" xfId="1" applyNumberFormat="1" applyFont="1" applyFill="1" applyBorder="1" applyAlignment="1" applyProtection="1">
      <alignment horizontal="left" vertical="center" wrapText="1"/>
    </xf>
    <xf numFmtId="3" fontId="5" fillId="7" borderId="53" xfId="1" applyNumberFormat="1" applyFont="1" applyFill="1" applyBorder="1" applyAlignment="1" applyProtection="1">
      <alignment horizontal="center" vertical="center" wrapText="1"/>
    </xf>
    <xf numFmtId="3" fontId="3" fillId="7" borderId="5" xfId="1" applyNumberFormat="1" applyFont="1" applyFill="1" applyBorder="1" applyAlignment="1" applyProtection="1">
      <alignment horizontal="center" vertical="center" wrapText="1"/>
    </xf>
    <xf numFmtId="3" fontId="2" fillId="7" borderId="27" xfId="1" applyNumberFormat="1" applyFont="1" applyFill="1" applyBorder="1" applyAlignment="1" applyProtection="1">
      <alignment horizontal="center" vertical="center" wrapText="1"/>
    </xf>
    <xf numFmtId="3" fontId="3" fillId="7" borderId="27" xfId="1" applyNumberFormat="1" applyFont="1" applyFill="1" applyBorder="1" applyAlignment="1" applyProtection="1">
      <alignment horizontal="center" vertical="center" wrapText="1"/>
    </xf>
    <xf numFmtId="3" fontId="3" fillId="7" borderId="35" xfId="1" applyNumberFormat="1" applyFont="1" applyFill="1" applyBorder="1" applyAlignment="1" applyProtection="1">
      <alignment horizontal="center" vertical="center" wrapText="1"/>
    </xf>
    <xf numFmtId="3" fontId="2" fillId="7" borderId="48" xfId="1" applyNumberFormat="1" applyFont="1" applyFill="1" applyBorder="1" applyAlignment="1" applyProtection="1">
      <alignment horizontal="center" vertical="center" wrapText="1"/>
    </xf>
    <xf numFmtId="3" fontId="2" fillId="7" borderId="3" xfId="1" applyNumberFormat="1" applyFont="1" applyFill="1" applyBorder="1" applyAlignment="1" applyProtection="1">
      <alignment horizontal="center" vertical="center" wrapText="1"/>
    </xf>
    <xf numFmtId="3" fontId="2" fillId="7" borderId="49" xfId="1" applyNumberFormat="1" applyFont="1" applyFill="1" applyBorder="1" applyAlignment="1" applyProtection="1">
      <alignment horizontal="center" vertical="center" wrapText="1"/>
    </xf>
    <xf numFmtId="0" fontId="5" fillId="7" borderId="49" xfId="0" applyFont="1" applyFill="1" applyBorder="1" applyAlignment="1">
      <alignment horizontal="center" vertical="center"/>
    </xf>
    <xf numFmtId="0" fontId="2" fillId="7" borderId="7" xfId="0" applyFont="1" applyFill="1" applyBorder="1" applyAlignment="1">
      <alignment horizontal="center" vertical="center" wrapText="1"/>
    </xf>
    <xf numFmtId="0" fontId="2" fillId="7" borderId="35" xfId="0" applyFont="1" applyFill="1" applyBorder="1" applyAlignment="1">
      <alignment horizontal="left" vertical="center" wrapText="1"/>
    </xf>
    <xf numFmtId="0" fontId="21" fillId="4" borderId="28" xfId="0" applyFont="1" applyFill="1" applyBorder="1" applyAlignment="1">
      <alignment horizontal="center" vertical="top"/>
    </xf>
    <xf numFmtId="0" fontId="13" fillId="7" borderId="0" xfId="0" applyFont="1" applyFill="1" applyAlignment="1">
      <alignment horizontal="center" vertical="center" wrapText="1"/>
    </xf>
    <xf numFmtId="0" fontId="19" fillId="8" borderId="0" xfId="0" applyFont="1" applyFill="1" applyAlignment="1">
      <alignment vertical="center"/>
    </xf>
    <xf numFmtId="0" fontId="17" fillId="0" borderId="0" xfId="0" applyFont="1" applyAlignment="1">
      <alignment vertical="center"/>
    </xf>
    <xf numFmtId="0" fontId="25" fillId="0" borderId="0" xfId="0" applyFont="1" applyAlignment="1">
      <alignment horizontal="left"/>
    </xf>
    <xf numFmtId="0" fontId="19" fillId="4" borderId="6" xfId="0" applyFont="1" applyFill="1" applyBorder="1" applyAlignment="1">
      <alignment horizontal="center" wrapText="1"/>
    </xf>
    <xf numFmtId="0" fontId="32" fillId="9" borderId="39" xfId="0" applyFont="1" applyFill="1" applyBorder="1" applyAlignment="1">
      <alignment horizontal="center" vertical="center" wrapText="1"/>
    </xf>
    <xf numFmtId="0" fontId="20" fillId="0" borderId="0" xfId="0" applyFont="1" applyAlignment="1">
      <alignment wrapText="1"/>
    </xf>
    <xf numFmtId="0" fontId="20" fillId="0" borderId="6" xfId="0" applyFont="1" applyBorder="1" applyAlignment="1">
      <alignment horizontal="center" vertical="center"/>
    </xf>
    <xf numFmtId="0" fontId="21" fillId="4" borderId="55" xfId="0" applyFont="1" applyFill="1" applyBorder="1" applyAlignment="1">
      <alignment horizontal="center" vertical="top"/>
    </xf>
    <xf numFmtId="0" fontId="20" fillId="4" borderId="9" xfId="0" applyFont="1" applyFill="1" applyBorder="1" applyAlignment="1">
      <alignment horizontal="center" vertical="top" wrapText="1"/>
    </xf>
    <xf numFmtId="3" fontId="20" fillId="4" borderId="3" xfId="0" applyNumberFormat="1" applyFont="1" applyFill="1" applyBorder="1" applyAlignment="1">
      <alignment horizontal="center" vertical="top"/>
    </xf>
    <xf numFmtId="3" fontId="20" fillId="4" borderId="14" xfId="0" applyNumberFormat="1" applyFont="1" applyFill="1" applyBorder="1" applyAlignment="1">
      <alignment horizontal="center" vertical="top"/>
    </xf>
    <xf numFmtId="0" fontId="20" fillId="5" borderId="15" xfId="0" applyFont="1" applyFill="1" applyBorder="1" applyAlignment="1" applyProtection="1">
      <alignment horizontal="left" vertical="top"/>
      <protection locked="0"/>
    </xf>
    <xf numFmtId="0" fontId="20" fillId="5" borderId="16" xfId="0" applyFont="1" applyFill="1" applyBorder="1" applyAlignment="1" applyProtection="1">
      <alignment horizontal="left" vertical="top"/>
      <protection locked="0"/>
    </xf>
    <xf numFmtId="0" fontId="20" fillId="5" borderId="16" xfId="0" applyFont="1" applyFill="1" applyBorder="1" applyAlignment="1" applyProtection="1">
      <alignment horizontal="right" vertical="center"/>
      <protection locked="0"/>
    </xf>
    <xf numFmtId="164" fontId="20" fillId="5" borderId="17" xfId="1" applyNumberFormat="1" applyFont="1" applyFill="1" applyBorder="1" applyAlignment="1" applyProtection="1">
      <alignment horizontal="right" vertical="center"/>
      <protection locked="0"/>
    </xf>
    <xf numFmtId="2" fontId="7" fillId="4" borderId="40" xfId="0" applyNumberFormat="1" applyFont="1" applyFill="1" applyBorder="1"/>
    <xf numFmtId="0" fontId="20" fillId="5" borderId="26" xfId="0" applyFont="1" applyFill="1" applyBorder="1" applyAlignment="1" applyProtection="1">
      <alignment horizontal="right" vertical="center"/>
      <protection locked="0"/>
    </xf>
    <xf numFmtId="1" fontId="20" fillId="5" borderId="43" xfId="0" applyNumberFormat="1" applyFont="1" applyFill="1" applyBorder="1" applyProtection="1">
      <protection locked="0"/>
    </xf>
    <xf numFmtId="2" fontId="35" fillId="4" borderId="17" xfId="0" applyNumberFormat="1" applyFont="1" applyFill="1" applyBorder="1"/>
    <xf numFmtId="0" fontId="7" fillId="10" borderId="48" xfId="1" applyNumberFormat="1" applyFont="1" applyFill="1" applyBorder="1" applyAlignment="1" applyProtection="1">
      <alignment horizontal="left" vertical="top"/>
      <protection locked="0"/>
    </xf>
    <xf numFmtId="0" fontId="7" fillId="10" borderId="3" xfId="1" applyNumberFormat="1" applyFont="1" applyFill="1" applyBorder="1" applyAlignment="1" applyProtection="1">
      <alignment horizontal="left" vertical="top"/>
      <protection locked="0"/>
    </xf>
    <xf numFmtId="38" fontId="7" fillId="10" borderId="3" xfId="0" applyNumberFormat="1" applyFont="1" applyFill="1" applyBorder="1" applyProtection="1">
      <protection locked="0"/>
    </xf>
    <xf numFmtId="0" fontId="7" fillId="10" borderId="38" xfId="0" applyFont="1" applyFill="1" applyBorder="1" applyAlignment="1" applyProtection="1">
      <alignment horizontal="left" vertical="top"/>
      <protection locked="0"/>
    </xf>
    <xf numFmtId="0" fontId="7" fillId="10" borderId="15" xfId="0" applyFont="1" applyFill="1" applyBorder="1" applyAlignment="1" applyProtection="1">
      <alignment horizontal="left" vertical="top"/>
      <protection locked="0"/>
    </xf>
    <xf numFmtId="0" fontId="7" fillId="10" borderId="16" xfId="0" applyFont="1" applyFill="1" applyBorder="1" applyAlignment="1" applyProtection="1">
      <alignment horizontal="left" vertical="top"/>
      <protection locked="0"/>
    </xf>
    <xf numFmtId="0" fontId="7" fillId="10" borderId="17" xfId="0" applyFont="1" applyFill="1" applyBorder="1" applyAlignment="1" applyProtection="1">
      <alignment horizontal="left" vertical="top"/>
      <protection locked="0"/>
    </xf>
    <xf numFmtId="0" fontId="20" fillId="4" borderId="29" xfId="0" applyFont="1" applyFill="1" applyBorder="1" applyAlignment="1">
      <alignment horizontal="center" vertical="top" wrapText="1"/>
    </xf>
    <xf numFmtId="3" fontId="20" fillId="4" borderId="5" xfId="0" applyNumberFormat="1" applyFont="1" applyFill="1" applyBorder="1" applyAlignment="1">
      <alignment horizontal="center" vertical="top"/>
    </xf>
    <xf numFmtId="3" fontId="20" fillId="4" borderId="1" xfId="0" applyNumberFormat="1" applyFont="1" applyFill="1" applyBorder="1" applyAlignment="1">
      <alignment horizontal="center" vertical="top"/>
    </xf>
    <xf numFmtId="0" fontId="20" fillId="5" borderId="27" xfId="0" applyFont="1" applyFill="1" applyBorder="1" applyAlignment="1" applyProtection="1">
      <alignment horizontal="left" vertical="top"/>
      <protection locked="0"/>
    </xf>
    <xf numFmtId="0" fontId="20" fillId="5" borderId="5" xfId="0" applyFont="1" applyFill="1" applyBorder="1" applyAlignment="1" applyProtection="1">
      <alignment horizontal="left" vertical="top"/>
      <protection locked="0"/>
    </xf>
    <xf numFmtId="0" fontId="20" fillId="5" borderId="5" xfId="0" applyFont="1" applyFill="1" applyBorder="1" applyAlignment="1" applyProtection="1">
      <alignment horizontal="right" vertical="center"/>
      <protection locked="0"/>
    </xf>
    <xf numFmtId="164" fontId="20" fillId="5" borderId="35" xfId="1" applyNumberFormat="1" applyFont="1" applyFill="1" applyBorder="1" applyAlignment="1" applyProtection="1">
      <alignment horizontal="right" vertical="center"/>
      <protection locked="0"/>
    </xf>
    <xf numFmtId="2" fontId="7" fillId="4" borderId="41" xfId="0" applyNumberFormat="1" applyFont="1" applyFill="1" applyBorder="1"/>
    <xf numFmtId="0" fontId="20" fillId="5" borderId="6" xfId="0" applyFont="1" applyFill="1" applyBorder="1" applyAlignment="1" applyProtection="1">
      <alignment horizontal="right" vertical="center"/>
      <protection locked="0"/>
    </xf>
    <xf numFmtId="1" fontId="20" fillId="5" borderId="44" xfId="0" applyNumberFormat="1" applyFont="1" applyFill="1" applyBorder="1" applyProtection="1">
      <protection locked="0"/>
    </xf>
    <xf numFmtId="2" fontId="35" fillId="4" borderId="35" xfId="0" applyNumberFormat="1" applyFont="1" applyFill="1" applyBorder="1"/>
    <xf numFmtId="0" fontId="7" fillId="10" borderId="27" xfId="1" applyNumberFormat="1" applyFont="1" applyFill="1" applyBorder="1" applyAlignment="1" applyProtection="1">
      <alignment horizontal="left" vertical="top"/>
      <protection locked="0"/>
    </xf>
    <xf numFmtId="0" fontId="7" fillId="10" borderId="5" xfId="1" applyNumberFormat="1" applyFont="1" applyFill="1" applyBorder="1" applyAlignment="1" applyProtection="1">
      <alignment horizontal="left" vertical="top"/>
      <protection locked="0"/>
    </xf>
    <xf numFmtId="38" fontId="7" fillId="10" borderId="5" xfId="0" applyNumberFormat="1" applyFont="1" applyFill="1" applyBorder="1" applyProtection="1">
      <protection locked="0"/>
    </xf>
    <xf numFmtId="0" fontId="7" fillId="10" borderId="41" xfId="0" applyFont="1" applyFill="1" applyBorder="1" applyAlignment="1" applyProtection="1">
      <alignment horizontal="left" vertical="top"/>
      <protection locked="0"/>
    </xf>
    <xf numFmtId="0" fontId="7" fillId="10" borderId="27" xfId="0" applyFont="1" applyFill="1" applyBorder="1" applyAlignment="1" applyProtection="1">
      <alignment horizontal="left" vertical="top"/>
      <protection locked="0"/>
    </xf>
    <xf numFmtId="0" fontId="7" fillId="10" borderId="5" xfId="0" applyFont="1" applyFill="1" applyBorder="1" applyAlignment="1" applyProtection="1">
      <alignment horizontal="left" vertical="top"/>
      <protection locked="0"/>
    </xf>
    <xf numFmtId="0" fontId="7" fillId="10" borderId="35" xfId="0" applyFont="1" applyFill="1" applyBorder="1" applyAlignment="1" applyProtection="1">
      <alignment horizontal="left" vertical="top"/>
      <protection locked="0"/>
    </xf>
    <xf numFmtId="0" fontId="20" fillId="4" borderId="7" xfId="0" applyFont="1" applyFill="1" applyBorder="1" applyAlignment="1">
      <alignment horizontal="center" vertical="top" wrapText="1"/>
    </xf>
    <xf numFmtId="38" fontId="7" fillId="0" borderId="0" xfId="0" applyNumberFormat="1" applyFont="1"/>
    <xf numFmtId="0" fontId="20" fillId="4" borderId="42" xfId="0" applyFont="1" applyFill="1" applyBorder="1" applyAlignment="1">
      <alignment horizontal="center" vertical="top" wrapText="1"/>
    </xf>
    <xf numFmtId="3" fontId="20" fillId="4" borderId="13" xfId="0" applyNumberFormat="1" applyFont="1" applyFill="1" applyBorder="1" applyAlignment="1">
      <alignment horizontal="center" vertical="top"/>
    </xf>
    <xf numFmtId="3" fontId="20" fillId="4" borderId="54" xfId="0" applyNumberFormat="1" applyFont="1" applyFill="1" applyBorder="1" applyAlignment="1">
      <alignment horizontal="center" vertical="top"/>
    </xf>
    <xf numFmtId="0" fontId="20" fillId="5" borderId="18" xfId="0" applyFont="1" applyFill="1" applyBorder="1" applyAlignment="1" applyProtection="1">
      <alignment horizontal="left" vertical="top"/>
      <protection locked="0"/>
    </xf>
    <xf numFmtId="0" fontId="20" fillId="5" borderId="13" xfId="0" applyFont="1" applyFill="1" applyBorder="1" applyAlignment="1" applyProtection="1">
      <alignment horizontal="left" vertical="top"/>
      <protection locked="0"/>
    </xf>
    <xf numFmtId="0" fontId="20" fillId="5" borderId="13" xfId="0" applyFont="1" applyFill="1" applyBorder="1" applyAlignment="1" applyProtection="1">
      <alignment horizontal="right" vertical="center"/>
      <protection locked="0"/>
    </xf>
    <xf numFmtId="164" fontId="20" fillId="5" borderId="34" xfId="1" applyNumberFormat="1" applyFont="1" applyFill="1" applyBorder="1" applyAlignment="1" applyProtection="1">
      <alignment horizontal="right" vertical="center"/>
      <protection locked="0"/>
    </xf>
    <xf numFmtId="2" fontId="7" fillId="4" borderId="45" xfId="0" applyNumberFormat="1" applyFont="1" applyFill="1" applyBorder="1"/>
    <xf numFmtId="0" fontId="20" fillId="5" borderId="36" xfId="0" applyFont="1" applyFill="1" applyBorder="1" applyAlignment="1" applyProtection="1">
      <alignment horizontal="right" vertical="center"/>
      <protection locked="0"/>
    </xf>
    <xf numFmtId="1" fontId="20" fillId="5" borderId="46" xfId="0" applyNumberFormat="1" applyFont="1" applyFill="1" applyBorder="1" applyProtection="1">
      <protection locked="0"/>
    </xf>
    <xf numFmtId="2" fontId="35" fillId="4" borderId="34" xfId="0" applyNumberFormat="1" applyFont="1" applyFill="1" applyBorder="1"/>
    <xf numFmtId="0" fontId="7" fillId="10" borderId="18" xfId="1" applyNumberFormat="1" applyFont="1" applyFill="1" applyBorder="1" applyAlignment="1" applyProtection="1">
      <alignment horizontal="left" vertical="top"/>
      <protection locked="0"/>
    </xf>
    <xf numFmtId="0" fontId="7" fillId="10" borderId="13" xfId="1" applyNumberFormat="1" applyFont="1" applyFill="1" applyBorder="1" applyAlignment="1" applyProtection="1">
      <alignment horizontal="left" vertical="top"/>
      <protection locked="0"/>
    </xf>
    <xf numFmtId="38" fontId="7" fillId="10" borderId="13" xfId="0" applyNumberFormat="1" applyFont="1" applyFill="1" applyBorder="1" applyProtection="1">
      <protection locked="0"/>
    </xf>
    <xf numFmtId="0" fontId="7" fillId="10" borderId="45" xfId="0" applyFont="1" applyFill="1" applyBorder="1" applyAlignment="1" applyProtection="1">
      <alignment horizontal="left" vertical="top"/>
      <protection locked="0"/>
    </xf>
    <xf numFmtId="0" fontId="7" fillId="10" borderId="18" xfId="0" applyFont="1" applyFill="1" applyBorder="1" applyAlignment="1" applyProtection="1">
      <alignment horizontal="left" vertical="top"/>
      <protection locked="0"/>
    </xf>
    <xf numFmtId="0" fontId="7" fillId="10" borderId="13" xfId="0" applyFont="1" applyFill="1" applyBorder="1" applyAlignment="1" applyProtection="1">
      <alignment horizontal="left" vertical="top"/>
      <protection locked="0"/>
    </xf>
    <xf numFmtId="0" fontId="7" fillId="10" borderId="34" xfId="0" applyFont="1" applyFill="1" applyBorder="1" applyAlignment="1" applyProtection="1">
      <alignment horizontal="left" vertical="top"/>
      <protection locked="0"/>
    </xf>
    <xf numFmtId="0" fontId="20"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horizontal="center" vertical="center" wrapText="1"/>
    </xf>
    <xf numFmtId="3" fontId="20" fillId="0" borderId="0" xfId="0" applyNumberFormat="1" applyFont="1" applyAlignment="1">
      <alignment horizontal="center" vertical="center"/>
    </xf>
    <xf numFmtId="0" fontId="19" fillId="0" borderId="0" xfId="0" applyFont="1" applyAlignment="1">
      <alignment horizontal="right" vertical="center"/>
    </xf>
    <xf numFmtId="2" fontId="7" fillId="4" borderId="39" xfId="0" applyNumberFormat="1" applyFont="1" applyFill="1" applyBorder="1"/>
    <xf numFmtId="2" fontId="10" fillId="4" borderId="25" xfId="0" applyNumberFormat="1" applyFont="1" applyFill="1" applyBorder="1"/>
    <xf numFmtId="2" fontId="40" fillId="4" borderId="21" xfId="0" applyNumberFormat="1" applyFont="1" applyFill="1" applyBorder="1"/>
    <xf numFmtId="0" fontId="20" fillId="5" borderId="28" xfId="0" applyFont="1" applyFill="1" applyBorder="1" applyAlignment="1" applyProtection="1">
      <alignment horizontal="left" vertical="top"/>
      <protection locked="0"/>
    </xf>
    <xf numFmtId="0" fontId="20" fillId="5" borderId="2" xfId="0" applyFont="1" applyFill="1" applyBorder="1" applyAlignment="1" applyProtection="1">
      <alignment horizontal="left" vertical="top"/>
      <protection locked="0"/>
    </xf>
    <xf numFmtId="0" fontId="20" fillId="5" borderId="2" xfId="0" applyFont="1" applyFill="1" applyBorder="1" applyAlignment="1" applyProtection="1">
      <alignment horizontal="right" vertical="center"/>
      <protection locked="0"/>
    </xf>
    <xf numFmtId="164" fontId="20" fillId="5" borderId="30" xfId="1" applyNumberFormat="1" applyFont="1" applyFill="1" applyBorder="1" applyAlignment="1" applyProtection="1">
      <alignment horizontal="right" vertical="center"/>
      <protection locked="0"/>
    </xf>
    <xf numFmtId="3" fontId="5" fillId="7" borderId="28" xfId="0" applyNumberFormat="1" applyFont="1" applyFill="1" applyBorder="1" applyAlignment="1">
      <alignment horizontal="center" vertical="center" wrapText="1"/>
    </xf>
    <xf numFmtId="3" fontId="5" fillId="7" borderId="2" xfId="1" applyNumberFormat="1" applyFont="1" applyFill="1" applyBorder="1" applyAlignment="1" applyProtection="1">
      <alignment horizontal="center" vertical="center" wrapText="1"/>
    </xf>
    <xf numFmtId="3" fontId="5" fillId="7" borderId="30" xfId="1" applyNumberFormat="1" applyFont="1" applyFill="1" applyBorder="1" applyAlignment="1" applyProtection="1">
      <alignment horizontal="center" vertical="center" wrapText="1"/>
    </xf>
    <xf numFmtId="3" fontId="5" fillId="7" borderId="30" xfId="1" applyNumberFormat="1" applyFont="1" applyFill="1" applyBorder="1" applyAlignment="1" applyProtection="1">
      <alignment horizontal="left" vertical="center" wrapText="1"/>
    </xf>
    <xf numFmtId="3" fontId="5" fillId="7" borderId="60" xfId="1" applyNumberFormat="1" applyFont="1" applyFill="1" applyBorder="1" applyAlignment="1" applyProtection="1">
      <alignment horizontal="center" vertical="center" wrapText="1"/>
    </xf>
    <xf numFmtId="3" fontId="5" fillId="7" borderId="38" xfId="1" applyNumberFormat="1" applyFont="1" applyFill="1" applyBorder="1" applyAlignment="1" applyProtection="1">
      <alignment horizontal="center" vertical="center" wrapText="1"/>
    </xf>
    <xf numFmtId="3" fontId="5" fillId="7" borderId="41" xfId="1" applyNumberFormat="1" applyFont="1" applyFill="1" applyBorder="1" applyAlignment="1" applyProtection="1">
      <alignment horizontal="center" vertical="center" wrapText="1"/>
    </xf>
    <xf numFmtId="3" fontId="5" fillId="7" borderId="59" xfId="1" applyNumberFormat="1" applyFont="1" applyFill="1" applyBorder="1" applyAlignment="1" applyProtection="1">
      <alignment horizontal="center" vertical="center" wrapText="1"/>
    </xf>
    <xf numFmtId="3" fontId="5" fillId="7" borderId="45" xfId="1" applyNumberFormat="1" applyFont="1" applyFill="1" applyBorder="1" applyAlignment="1" applyProtection="1">
      <alignment horizontal="center" vertical="center" wrapText="1"/>
    </xf>
    <xf numFmtId="3" fontId="2" fillId="7" borderId="41" xfId="1" applyNumberFormat="1" applyFont="1" applyFill="1" applyBorder="1" applyAlignment="1" applyProtection="1">
      <alignment horizontal="center" vertical="center" wrapText="1"/>
    </xf>
    <xf numFmtId="38" fontId="10" fillId="4" borderId="19" xfId="1" applyNumberFormat="1" applyFont="1" applyFill="1" applyBorder="1" applyAlignment="1" applyProtection="1">
      <alignment horizontal="center"/>
    </xf>
    <xf numFmtId="0" fontId="2" fillId="7" borderId="14"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32" fillId="9" borderId="21" xfId="0" applyFont="1" applyFill="1" applyBorder="1" applyAlignment="1">
      <alignment horizontal="center" vertical="center" wrapText="1"/>
    </xf>
    <xf numFmtId="0" fontId="1" fillId="7" borderId="2" xfId="0" applyFont="1" applyFill="1" applyBorder="1" applyAlignment="1">
      <alignment horizontal="left" vertical="center" wrapText="1"/>
    </xf>
    <xf numFmtId="0" fontId="1" fillId="7" borderId="13" xfId="0" applyFont="1" applyFill="1" applyBorder="1" applyAlignment="1">
      <alignment horizontal="left" vertical="center" wrapText="1"/>
    </xf>
    <xf numFmtId="0" fontId="1" fillId="7" borderId="13" xfId="0" applyFont="1" applyFill="1" applyBorder="1" applyAlignment="1">
      <alignment horizontal="center" vertical="center" wrapText="1"/>
    </xf>
    <xf numFmtId="0" fontId="1" fillId="7" borderId="13" xfId="0" applyFont="1" applyFill="1" applyBorder="1" applyAlignment="1">
      <alignment horizontal="center" vertical="center"/>
    </xf>
    <xf numFmtId="0" fontId="1" fillId="7" borderId="34" xfId="0" applyFont="1" applyFill="1" applyBorder="1" applyAlignment="1">
      <alignment horizontal="center" vertical="center" wrapText="1"/>
    </xf>
    <xf numFmtId="3" fontId="1" fillId="7" borderId="28" xfId="1" applyNumberFormat="1" applyFont="1" applyFill="1" applyBorder="1" applyAlignment="1" applyProtection="1">
      <alignment horizontal="center" vertical="center" wrapText="1"/>
    </xf>
    <xf numFmtId="0" fontId="1" fillId="7" borderId="2" xfId="0" applyFont="1" applyFill="1" applyBorder="1" applyAlignment="1">
      <alignment horizontal="center" vertical="center" wrapText="1"/>
    </xf>
    <xf numFmtId="0" fontId="1" fillId="7" borderId="2" xfId="0" applyFont="1" applyFill="1" applyBorder="1" applyAlignment="1">
      <alignment horizontal="left" vertical="center"/>
    </xf>
    <xf numFmtId="0" fontId="1" fillId="7" borderId="2" xfId="0" applyFont="1" applyFill="1" applyBorder="1" applyAlignment="1">
      <alignment horizontal="center" vertical="center"/>
    </xf>
    <xf numFmtId="3" fontId="1" fillId="7" borderId="18" xfId="0" applyNumberFormat="1" applyFont="1" applyFill="1" applyBorder="1" applyAlignment="1">
      <alignment horizontal="center" vertical="center" wrapText="1"/>
    </xf>
    <xf numFmtId="3" fontId="1" fillId="7" borderId="13" xfId="1" applyNumberFormat="1" applyFont="1" applyFill="1" applyBorder="1" applyAlignment="1" applyProtection="1">
      <alignment horizontal="center" vertical="center" wrapText="1"/>
    </xf>
    <xf numFmtId="3" fontId="1" fillId="7" borderId="34" xfId="1" applyNumberFormat="1" applyFont="1" applyFill="1" applyBorder="1" applyAlignment="1" applyProtection="1">
      <alignment horizontal="center" vertical="center" wrapText="1"/>
    </xf>
    <xf numFmtId="0" fontId="33" fillId="7" borderId="13" xfId="0" applyFont="1" applyFill="1" applyBorder="1" applyAlignment="1">
      <alignment horizontal="center" vertical="center" wrapText="1"/>
    </xf>
    <xf numFmtId="0" fontId="1" fillId="7" borderId="13" xfId="0" applyFont="1" applyFill="1" applyBorder="1" applyAlignment="1">
      <alignment horizontal="left" vertical="center"/>
    </xf>
    <xf numFmtId="1" fontId="1" fillId="7" borderId="2" xfId="0" applyNumberFormat="1" applyFont="1" applyFill="1" applyBorder="1" applyAlignment="1">
      <alignment horizontal="center" vertical="center" wrapText="1"/>
    </xf>
    <xf numFmtId="3" fontId="33" fillId="7" borderId="5" xfId="1" applyNumberFormat="1" applyFont="1" applyFill="1" applyBorder="1" applyAlignment="1" applyProtection="1">
      <alignment horizontal="center" vertical="center" wrapText="1"/>
    </xf>
    <xf numFmtId="3" fontId="33" fillId="7" borderId="35" xfId="1" applyNumberFormat="1" applyFont="1" applyFill="1" applyBorder="1" applyAlignment="1" applyProtection="1">
      <alignment horizontal="center" vertical="center" wrapText="1"/>
    </xf>
    <xf numFmtId="0" fontId="33"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58" xfId="0" applyFont="1" applyFill="1" applyBorder="1" applyAlignment="1">
      <alignment horizontal="center" vertical="center" wrapText="1"/>
    </xf>
    <xf numFmtId="0" fontId="1" fillId="7" borderId="50" xfId="0" applyFont="1" applyFill="1" applyBorder="1" applyAlignment="1">
      <alignment horizontal="left" vertical="center" wrapText="1"/>
    </xf>
    <xf numFmtId="3" fontId="1" fillId="7" borderId="30" xfId="1" applyNumberFormat="1" applyFont="1" applyFill="1" applyBorder="1" applyAlignment="1" applyProtection="1">
      <alignment horizontal="left" vertical="center" wrapText="1"/>
    </xf>
    <xf numFmtId="0" fontId="20" fillId="4" borderId="6" xfId="0" applyFont="1" applyFill="1" applyBorder="1" applyAlignment="1">
      <alignment horizontal="left" vertical="top" wrapText="1"/>
    </xf>
    <xf numFmtId="0" fontId="20" fillId="4" borderId="7" xfId="0" applyFont="1" applyFill="1" applyBorder="1" applyAlignment="1">
      <alignment horizontal="left" vertical="top" wrapText="1"/>
    </xf>
    <xf numFmtId="0" fontId="20" fillId="4" borderId="36" xfId="0" applyFont="1" applyFill="1" applyBorder="1" applyAlignment="1">
      <alignment horizontal="left" vertical="top" wrapText="1"/>
    </xf>
    <xf numFmtId="0" fontId="20" fillId="4" borderId="42" xfId="0" applyFont="1" applyFill="1" applyBorder="1" applyAlignment="1">
      <alignment horizontal="left" vertical="top" wrapText="1"/>
    </xf>
    <xf numFmtId="0" fontId="32" fillId="9" borderId="31" xfId="0" applyFont="1" applyFill="1" applyBorder="1" applyAlignment="1">
      <alignment horizontal="center" vertical="center" wrapText="1"/>
    </xf>
    <xf numFmtId="0" fontId="32" fillId="9" borderId="37" xfId="0" applyFont="1" applyFill="1" applyBorder="1" applyAlignment="1">
      <alignment horizontal="center" vertical="center" wrapText="1"/>
    </xf>
    <xf numFmtId="0" fontId="20" fillId="4" borderId="8" xfId="0" applyFont="1" applyFill="1" applyBorder="1" applyAlignment="1">
      <alignment horizontal="left" vertical="top" wrapText="1"/>
    </xf>
    <xf numFmtId="0" fontId="20" fillId="4" borderId="9" xfId="0" applyFont="1" applyFill="1" applyBorder="1" applyAlignment="1">
      <alignment horizontal="left" vertical="top" wrapText="1"/>
    </xf>
    <xf numFmtId="0" fontId="20" fillId="4" borderId="12" xfId="0" applyFont="1" applyFill="1" applyBorder="1" applyAlignment="1">
      <alignment horizontal="left" vertical="top" wrapText="1"/>
    </xf>
    <xf numFmtId="0" fontId="20" fillId="4" borderId="29" xfId="0" applyFont="1" applyFill="1" applyBorder="1" applyAlignment="1">
      <alignment horizontal="left" vertical="top" wrapText="1"/>
    </xf>
    <xf numFmtId="0" fontId="36" fillId="7" borderId="0" xfId="0" applyFont="1" applyFill="1" applyAlignment="1">
      <alignment horizontal="left" vertical="top" wrapText="1"/>
    </xf>
    <xf numFmtId="49" fontId="10" fillId="5" borderId="14" xfId="0" applyNumberFormat="1" applyFont="1" applyFill="1" applyBorder="1" applyAlignment="1" applyProtection="1">
      <alignment horizontal="center" vertical="center"/>
      <protection locked="0"/>
    </xf>
    <xf numFmtId="0" fontId="39" fillId="9" borderId="20" xfId="0" applyFont="1" applyFill="1" applyBorder="1" applyAlignment="1">
      <alignment horizontal="center" vertical="center"/>
    </xf>
    <xf numFmtId="0" fontId="39" fillId="9" borderId="23" xfId="0" applyFont="1" applyFill="1" applyBorder="1" applyAlignment="1">
      <alignment horizontal="center" vertical="center"/>
    </xf>
    <xf numFmtId="0" fontId="39" fillId="9" borderId="24" xfId="0" applyFont="1" applyFill="1" applyBorder="1" applyAlignment="1">
      <alignment horizontal="center" vertical="center"/>
    </xf>
    <xf numFmtId="0" fontId="34" fillId="9" borderId="20" xfId="0" applyFont="1" applyFill="1" applyBorder="1" applyAlignment="1">
      <alignment horizontal="center" vertical="center" wrapText="1"/>
    </xf>
    <xf numFmtId="0" fontId="34" fillId="9" borderId="23" xfId="0" applyFont="1" applyFill="1" applyBorder="1" applyAlignment="1">
      <alignment horizontal="center" vertical="center" wrapText="1"/>
    </xf>
    <xf numFmtId="0" fontId="34" fillId="9" borderId="24" xfId="0" applyFont="1" applyFill="1" applyBorder="1" applyAlignment="1">
      <alignment horizontal="center" vertical="center" wrapText="1"/>
    </xf>
    <xf numFmtId="0" fontId="34" fillId="9" borderId="51" xfId="0" applyFont="1" applyFill="1" applyBorder="1" applyAlignment="1">
      <alignment horizontal="center" vertical="center" wrapText="1"/>
    </xf>
    <xf numFmtId="0" fontId="34" fillId="9" borderId="0" xfId="0" applyFont="1" applyFill="1" applyAlignment="1">
      <alignment horizontal="center" vertical="center" wrapText="1"/>
    </xf>
    <xf numFmtId="0" fontId="39" fillId="9" borderId="25" xfId="0" applyFont="1" applyFill="1" applyBorder="1" applyAlignment="1">
      <alignment horizontal="center" vertical="center" wrapText="1"/>
    </xf>
    <xf numFmtId="0" fontId="39" fillId="9" borderId="21" xfId="0" applyFont="1" applyFill="1" applyBorder="1" applyAlignment="1">
      <alignment horizontal="center" vertical="center" wrapText="1"/>
    </xf>
    <xf numFmtId="0" fontId="39" fillId="9" borderId="22" xfId="0" applyFont="1" applyFill="1" applyBorder="1" applyAlignment="1">
      <alignment horizontal="center" vertical="center" wrapText="1"/>
    </xf>
    <xf numFmtId="3" fontId="30" fillId="0" borderId="0" xfId="1" applyNumberFormat="1" applyFont="1" applyFill="1" applyBorder="1" applyAlignment="1" applyProtection="1">
      <alignment horizontal="center" vertical="center" wrapText="1"/>
    </xf>
    <xf numFmtId="0" fontId="10" fillId="3" borderId="6" xfId="0" applyFont="1" applyFill="1" applyBorder="1" applyAlignment="1" applyProtection="1">
      <alignment horizontal="left"/>
    </xf>
    <xf numFmtId="0" fontId="10" fillId="3" borderId="7" xfId="0" applyFont="1" applyFill="1" applyBorder="1" applyAlignment="1" applyProtection="1">
      <alignment horizontal="left"/>
    </xf>
    <xf numFmtId="0" fontId="1" fillId="7" borderId="11" xfId="0" applyFont="1" applyFill="1" applyBorder="1" applyAlignment="1">
      <alignment horizontal="center" vertical="center" wrapText="1"/>
    </xf>
    <xf numFmtId="3" fontId="3" fillId="7" borderId="18" xfId="1" applyNumberFormat="1" applyFont="1" applyFill="1" applyBorder="1" applyAlignment="1" applyProtection="1">
      <alignment horizontal="center" vertical="center" wrapText="1"/>
    </xf>
  </cellXfs>
  <cellStyles count="13">
    <cellStyle name="Comma" xfId="1" builtinId="3"/>
    <cellStyle name="Comma 2" xfId="2" xr:uid="{00000000-0005-0000-0000-000001000000}"/>
    <cellStyle name="Comma 3" xfId="7" xr:uid="{00000000-0005-0000-0000-000002000000}"/>
    <cellStyle name="Currency 2" xfId="8" xr:uid="{00000000-0005-0000-0000-000004000000}"/>
    <cellStyle name="Normal" xfId="0" builtinId="0"/>
    <cellStyle name="Normal 2" xfId="10" xr:uid="{00000000-0005-0000-0000-000006000000}"/>
    <cellStyle name="Normal 3" xfId="6" xr:uid="{00000000-0005-0000-0000-000007000000}"/>
    <cellStyle name="Normal 4" xfId="11" xr:uid="{EE612C2B-3F54-43B8-BDAD-D07E1567FEE1}"/>
    <cellStyle name="Normal 5" xfId="12" xr:uid="{F8968478-67B6-49B8-A2EC-F73A6C97A5D5}"/>
    <cellStyle name="Normal 7" xfId="4" xr:uid="{00000000-0005-0000-0000-000008000000}"/>
    <cellStyle name="Normal 8" xfId="5" xr:uid="{00000000-0005-0000-0000-000009000000}"/>
    <cellStyle name="Percent" xfId="3" builtinId="5"/>
    <cellStyle name="Percent 2" xfId="9" xr:uid="{00000000-0005-0000-0000-00000B000000}"/>
  </cellStyles>
  <dxfs count="3">
    <dxf>
      <font>
        <b val="0"/>
        <i/>
        <strike/>
      </font>
      <fill>
        <patternFill>
          <bgColor theme="0" tint="-0.14996795556505021"/>
        </patternFill>
      </fill>
    </dxf>
    <dxf>
      <font>
        <b val="0"/>
        <i/>
        <strike/>
      </font>
    </dxf>
    <dxf>
      <font>
        <b val="0"/>
        <i/>
        <strike/>
      </font>
    </dxf>
  </dxfs>
  <tableStyles count="0" defaultTableStyle="TableStyleMedium2" defaultPivotStyle="PivotStyleLight16"/>
  <colors>
    <mruColors>
      <color rgb="FFE3DAC9"/>
      <color rgb="FFFFFF99"/>
      <color rgb="FFFFFFA7"/>
      <color rgb="FF31869B"/>
      <color rgb="FF71CD73"/>
      <color rgb="FFAFDC7E"/>
      <color rgb="FFDAEFC3"/>
      <color rgb="FFFF9797"/>
      <color rgb="FF43CEFF"/>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211454</xdr:colOff>
      <xdr:row>8</xdr:row>
      <xdr:rowOff>1904</xdr:rowOff>
    </xdr:from>
    <xdr:to>
      <xdr:col>10</xdr:col>
      <xdr:colOff>636270</xdr:colOff>
      <xdr:row>41</xdr:row>
      <xdr:rowOff>95251</xdr:rowOff>
    </xdr:to>
    <xdr:sp macro="" textlink="">
      <xdr:nvSpPr>
        <xdr:cNvPr id="2" name="TextBox 1">
          <a:extLst>
            <a:ext uri="{FF2B5EF4-FFF2-40B4-BE49-F238E27FC236}">
              <a16:creationId xmlns:a16="http://schemas.microsoft.com/office/drawing/2014/main" id="{D75DF79E-D329-4A57-AE49-16E544151320}"/>
            </a:ext>
          </a:extLst>
        </xdr:cNvPr>
        <xdr:cNvSpPr txBox="1"/>
      </xdr:nvSpPr>
      <xdr:spPr>
        <a:xfrm>
          <a:off x="211454" y="1525904"/>
          <a:ext cx="7206616" cy="6379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t>Instruction</a:t>
          </a:r>
          <a:r>
            <a:rPr lang="en-US" sz="2400" b="1" baseline="0"/>
            <a:t>s for completing Attachment C1</a:t>
          </a:r>
        </a:p>
        <a:p>
          <a:endParaRPr lang="en-US" sz="1100" baseline="0"/>
        </a:p>
        <a:p>
          <a:r>
            <a:rPr lang="en-US" sz="1100" b="1" baseline="0"/>
            <a:t>General instructions:</a:t>
          </a:r>
          <a:endParaRPr lang="en-US" sz="1100" baseline="0"/>
        </a:p>
        <a:p>
          <a:r>
            <a:rPr lang="en-US" sz="1100" baseline="0"/>
            <a:t>  - Complete one AttC1 form for your proposal</a:t>
          </a:r>
          <a:endParaRPr lang="en-US" sz="1100" baseline="0">
            <a:solidFill>
              <a:srgbClr val="FF0000"/>
            </a:solidFill>
          </a:endParaRPr>
        </a:p>
        <a:p>
          <a:r>
            <a:rPr lang="en-US" sz="1100" baseline="0"/>
            <a:t>  - Fill in all yellow cells that pertain to your project.</a:t>
          </a:r>
        </a:p>
        <a:p>
          <a:r>
            <a:rPr lang="en-US" sz="1100" baseline="0"/>
            <a:t>  - Do NOT alter gray cells. You may use unused cells for calculations.</a:t>
          </a:r>
        </a:p>
        <a:p>
          <a:r>
            <a:rPr lang="en-US" sz="1100" baseline="0"/>
            <a:t>  - Instructions and notes for each worksheet are shown at the top of the worksheet.</a:t>
          </a:r>
        </a:p>
        <a:p>
          <a:r>
            <a:rPr lang="en-US" sz="1100" baseline="0"/>
            <a:t>  - Some column headings have notes that explain what they mean. These are shown with a red triangle in the upper </a:t>
          </a:r>
        </a:p>
        <a:p>
          <a:r>
            <a:rPr lang="en-US" sz="1100" baseline="0"/>
            <a:t>      right hand corner of the cell. Hold your cursor over the cell to see the explanation. </a:t>
          </a:r>
        </a:p>
        <a:p>
          <a:endParaRPr lang="en-US" sz="1100" baseline="0"/>
        </a:p>
        <a:p>
          <a:r>
            <a:rPr lang="en-US" sz="1100" b="1" baseline="0"/>
            <a:t>Suggested steps for completing AttC1:</a:t>
          </a:r>
          <a:endParaRPr lang="en-US" sz="1100" baseline="0"/>
        </a:p>
        <a:p>
          <a:r>
            <a:rPr lang="en-US" sz="1100" baseline="0"/>
            <a:t>   1) Begin with the System Specification tab and fill in all pertinent information for your proposal in the yellow cells. </a:t>
          </a:r>
        </a:p>
        <a:p>
          <a:endParaRPr lang="en-US" sz="1100" baseline="0"/>
        </a:p>
        <a:p>
          <a:r>
            <a:rPr lang="en-US" sz="1100" b="1" baseline="0"/>
            <a:t>Questions regarding completing AttC1, the Project, or the RFP:</a:t>
          </a:r>
        </a:p>
        <a:p>
          <a:r>
            <a:rPr lang="en-US" sz="1100"/>
            <a:t>Questions </a:t>
          </a:r>
          <a:r>
            <a:rPr lang="en-US" sz="1100" baseline="0">
              <a:solidFill>
                <a:schemeClr val="dk1"/>
              </a:solidFill>
              <a:effectLst/>
              <a:latin typeface="+mn-lt"/>
              <a:ea typeface="+mn-ea"/>
              <a:cs typeface="+mn-cs"/>
            </a:rPr>
            <a:t>concerning how to fill out AttC1 or those </a:t>
          </a:r>
          <a:r>
            <a:rPr lang="en-US" sz="1100"/>
            <a:t>that pertain generally</a:t>
          </a:r>
          <a:r>
            <a:rPr lang="en-US" sz="1100" baseline="0"/>
            <a:t> to the project, RFP or proposal must be emailed to the address specified in the RFP, BEFORE the due date and time for RFP question submission. Questions submitted after the published due date and time may not be answered. </a:t>
          </a:r>
        </a:p>
      </xdr:txBody>
    </xdr:sp>
    <xdr:clientData/>
  </xdr:twoCellAnchor>
  <xdr:twoCellAnchor editAs="oneCell">
    <xdr:from>
      <xdr:col>1</xdr:col>
      <xdr:colOff>26670</xdr:colOff>
      <xdr:row>0</xdr:row>
      <xdr:rowOff>57150</xdr:rowOff>
    </xdr:from>
    <xdr:to>
      <xdr:col>2</xdr:col>
      <xdr:colOff>390300</xdr:colOff>
      <xdr:row>6</xdr:row>
      <xdr:rowOff>9525</xdr:rowOff>
    </xdr:to>
    <xdr:pic>
      <xdr:nvPicPr>
        <xdr:cNvPr id="3" name="Picture 2">
          <a:extLst>
            <a:ext uri="{FF2B5EF4-FFF2-40B4-BE49-F238E27FC236}">
              <a16:creationId xmlns:a16="http://schemas.microsoft.com/office/drawing/2014/main" id="{46BC9325-031E-4719-A2B9-DD3841698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57150"/>
          <a:ext cx="1087530" cy="1093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8190B-EED6-4C1D-9624-A2F949B1E349}">
  <sheetPr>
    <pageSetUpPr fitToPage="1"/>
  </sheetPr>
  <dimension ref="B2:C11"/>
  <sheetViews>
    <sheetView showGridLines="0" tabSelected="1" workbookViewId="0"/>
  </sheetViews>
  <sheetFormatPr defaultColWidth="8.6796875" defaultRowHeight="15" x14ac:dyDescent="0.5"/>
  <cols>
    <col min="1" max="1" width="3.2265625" customWidth="1"/>
  </cols>
  <sheetData>
    <row r="2" spans="2:3" x14ac:dyDescent="0.5">
      <c r="B2" s="18"/>
    </row>
    <row r="7" spans="2:3" x14ac:dyDescent="0.5">
      <c r="B7" s="18" t="s">
        <v>268</v>
      </c>
    </row>
    <row r="9" spans="2:3" x14ac:dyDescent="0.5">
      <c r="B9" s="18" t="s">
        <v>0</v>
      </c>
    </row>
    <row r="10" spans="2:3" x14ac:dyDescent="0.5">
      <c r="B10" t="s">
        <v>1</v>
      </c>
      <c r="C10" t="s">
        <v>2</v>
      </c>
    </row>
    <row r="11" spans="2:3" x14ac:dyDescent="0.5">
      <c r="B11" t="s">
        <v>3</v>
      </c>
      <c r="C11" t="s">
        <v>4</v>
      </c>
    </row>
  </sheetData>
  <sheetProtection algorithmName="SHA-512" hashValue="vGrV/MCq4Qdy/RESyVNnLL8wpIOrRlXrTtwhFeXfJPYIX3wePkMKQvRrkmBzpPY1/+aDRAaKGbgdhcx0OeJtwA==" saltValue="56VYWdiOGM4jbuL/FFADKQ==" spinCount="100000" sheet="1" objects="1" scenarios="1"/>
  <pageMargins left="0.7" right="0.7" top="0.75" bottom="0.75" header="0.3" footer="0.3"/>
  <pageSetup scale="80" orientation="landscape" r:id="rId1"/>
  <headerFooter>
    <oddFooter>&amp;L&amp;K000000&amp;D&amp;R&amp;10&amp;K000000&amp;A |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68"/>
  <sheetViews>
    <sheetView showGridLines="0" zoomScale="80" zoomScaleNormal="80" workbookViewId="0">
      <pane xSplit="3" ySplit="5" topLeftCell="D6" activePane="bottomRight" state="frozen"/>
      <selection pane="topRight" activeCell="D1" sqref="D1"/>
      <selection pane="bottomLeft" activeCell="A6" sqref="A6"/>
      <selection pane="bottomRight"/>
    </sheetView>
  </sheetViews>
  <sheetFormatPr defaultColWidth="8.6796875" defaultRowHeight="15" x14ac:dyDescent="0.5"/>
  <cols>
    <col min="1" max="1" width="8.6796875" style="22" customWidth="1"/>
    <col min="2" max="2" width="29.76953125" style="27" bestFit="1" customWidth="1"/>
    <col min="3" max="3" width="6.2265625" style="27" bestFit="1" customWidth="1"/>
    <col min="4" max="4" width="42.6796875" style="27" customWidth="1"/>
    <col min="5" max="5" width="21.76953125" style="27" customWidth="1"/>
    <col min="6" max="6" width="15.2265625" style="27" customWidth="1"/>
    <col min="7" max="7" width="20.08984375" style="22" customWidth="1"/>
    <col min="8" max="8" width="23.76953125" style="22" customWidth="1"/>
    <col min="9" max="9" width="19.2265625" style="22" customWidth="1"/>
    <col min="10" max="10" width="14.6796875" style="22" customWidth="1"/>
    <col min="11" max="11" width="15.2265625" style="22" customWidth="1"/>
    <col min="12" max="12" width="16.2265625" style="22" customWidth="1"/>
    <col min="13" max="15" width="10.54296875" style="22" customWidth="1"/>
    <col min="16" max="16" width="18.31640625" style="22" customWidth="1"/>
    <col min="17" max="17" width="25.76953125" style="22" bestFit="1" customWidth="1"/>
    <col min="18" max="18" width="36" style="22" bestFit="1" customWidth="1"/>
    <col min="19" max="19" width="10" style="22" customWidth="1"/>
    <col min="20" max="20" width="15.2265625" style="22" customWidth="1"/>
    <col min="21" max="21" width="8.6796875" style="22" customWidth="1"/>
    <col min="22" max="22" width="8.6796875" style="22"/>
    <col min="23" max="23" width="0" style="22" hidden="1" customWidth="1"/>
    <col min="24" max="24" width="11.08984375" style="22" bestFit="1" customWidth="1"/>
    <col min="25" max="16384" width="8.6796875" style="22"/>
  </cols>
  <sheetData>
    <row r="1" spans="1:32" ht="28.2" x14ac:dyDescent="0.5">
      <c r="A1" s="19" t="str">
        <f ca="1">"Attachment C2, "&amp;MID(CELL("filename",G1),FIND("]",CELL("filename",G1))+1,256)</f>
        <v>Attachment C2, Site Data</v>
      </c>
      <c r="B1" s="20"/>
      <c r="C1" s="20"/>
      <c r="D1" s="20"/>
      <c r="E1" s="20"/>
      <c r="F1" s="20"/>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32" ht="20.399999999999999" x14ac:dyDescent="0.5">
      <c r="A2" s="23" t="str">
        <f>Instructions!B7</f>
        <v>Judicial Council of California Proposed System Specification Form</v>
      </c>
      <c r="B2" s="24"/>
      <c r="C2" s="24"/>
      <c r="D2" s="24"/>
      <c r="E2" s="24"/>
      <c r="F2" s="24"/>
      <c r="G2" s="57"/>
      <c r="H2" s="25"/>
      <c r="I2" s="26"/>
      <c r="J2" s="26"/>
      <c r="K2" s="26"/>
      <c r="L2" s="26"/>
      <c r="M2" s="26"/>
      <c r="N2" s="26"/>
      <c r="O2" s="26"/>
      <c r="P2" s="26"/>
      <c r="Q2" s="26"/>
      <c r="R2" s="26"/>
      <c r="S2" s="26"/>
      <c r="T2" s="57"/>
      <c r="U2" s="57"/>
      <c r="V2" s="57"/>
      <c r="W2" s="57"/>
      <c r="X2" s="57"/>
      <c r="Y2" s="57"/>
      <c r="Z2" s="57"/>
      <c r="AA2" s="57"/>
      <c r="AB2" s="57"/>
      <c r="AC2" s="57"/>
      <c r="AD2" s="57"/>
      <c r="AE2" s="57"/>
      <c r="AF2" s="57"/>
    </row>
    <row r="3" spans="1:32" ht="15.6" x14ac:dyDescent="0.5">
      <c r="A3" s="21"/>
      <c r="B3" s="20"/>
      <c r="C3" s="20"/>
      <c r="D3" s="20"/>
      <c r="E3" s="20"/>
      <c r="F3" s="20"/>
      <c r="G3" s="21"/>
      <c r="H3" s="21"/>
      <c r="I3" s="21"/>
      <c r="J3" s="21"/>
      <c r="K3" s="21"/>
      <c r="L3" s="21"/>
      <c r="M3" s="21"/>
      <c r="N3" s="21"/>
      <c r="O3" s="21"/>
      <c r="P3" s="21"/>
      <c r="Q3" s="21"/>
      <c r="R3" s="21"/>
      <c r="S3" s="21"/>
      <c r="T3" s="21"/>
      <c r="U3" s="21"/>
      <c r="V3" s="21"/>
      <c r="W3" s="21"/>
      <c r="X3" s="21"/>
      <c r="Y3" s="21"/>
      <c r="Z3" s="21"/>
      <c r="AA3" s="21"/>
      <c r="AB3" s="21"/>
      <c r="AC3" s="21"/>
      <c r="AD3" s="21"/>
      <c r="AE3" s="21"/>
      <c r="AF3" s="21"/>
    </row>
    <row r="4" spans="1:32" ht="15.3" thickBot="1" x14ac:dyDescent="0.55000000000000004"/>
    <row r="5" spans="1:32" s="28" customFormat="1" ht="57.9" thickBot="1" x14ac:dyDescent="0.55000000000000004">
      <c r="A5" s="40" t="s">
        <v>5</v>
      </c>
      <c r="B5" s="115" t="s">
        <v>6</v>
      </c>
      <c r="C5" s="115" t="s">
        <v>7</v>
      </c>
      <c r="D5" s="115" t="s">
        <v>8</v>
      </c>
      <c r="E5" s="115" t="s">
        <v>9</v>
      </c>
      <c r="F5" s="115" t="s">
        <v>10</v>
      </c>
      <c r="G5" s="115" t="s">
        <v>11</v>
      </c>
      <c r="H5" s="115" t="s">
        <v>12</v>
      </c>
      <c r="I5" s="115" t="s">
        <v>13</v>
      </c>
      <c r="J5" s="46" t="s">
        <v>14</v>
      </c>
      <c r="K5" s="114" t="s">
        <v>15</v>
      </c>
      <c r="L5" s="115" t="s">
        <v>16</v>
      </c>
      <c r="M5" s="115" t="s">
        <v>267</v>
      </c>
      <c r="N5" s="72" t="s">
        <v>17</v>
      </c>
      <c r="O5" s="40" t="s">
        <v>255</v>
      </c>
      <c r="P5" s="115" t="s">
        <v>250</v>
      </c>
      <c r="Q5" s="115" t="s">
        <v>256</v>
      </c>
      <c r="R5" s="72" t="s">
        <v>257</v>
      </c>
      <c r="S5" s="45" t="s">
        <v>251</v>
      </c>
      <c r="T5" s="40" t="s">
        <v>246</v>
      </c>
      <c r="U5" s="253" t="s">
        <v>265</v>
      </c>
      <c r="V5" s="46" t="s">
        <v>266</v>
      </c>
      <c r="W5" s="44" t="s">
        <v>428</v>
      </c>
    </row>
    <row r="6" spans="1:32" s="28" customFormat="1" ht="15" customHeight="1" x14ac:dyDescent="0.5">
      <c r="A6" s="85">
        <v>1</v>
      </c>
      <c r="B6" s="86" t="s">
        <v>18</v>
      </c>
      <c r="C6" s="87" t="s">
        <v>19</v>
      </c>
      <c r="D6" s="88" t="s">
        <v>20</v>
      </c>
      <c r="E6" s="89" t="s">
        <v>21</v>
      </c>
      <c r="F6" s="89">
        <v>4726262076</v>
      </c>
      <c r="G6" s="89">
        <v>1009904834</v>
      </c>
      <c r="H6" s="89" t="s">
        <v>22</v>
      </c>
      <c r="I6" s="87" t="s">
        <v>22</v>
      </c>
      <c r="J6" s="157" t="s">
        <v>23</v>
      </c>
      <c r="K6" s="102">
        <v>816392.40000000806</v>
      </c>
      <c r="L6" s="103">
        <f>ROUND(0.9*K6,-3)</f>
        <v>735000</v>
      </c>
      <c r="M6" s="103">
        <v>189</v>
      </c>
      <c r="N6" s="95">
        <v>559</v>
      </c>
      <c r="O6" s="105" t="s">
        <v>1</v>
      </c>
      <c r="P6" s="103">
        <v>52000</v>
      </c>
      <c r="Q6" s="108" t="s">
        <v>258</v>
      </c>
      <c r="R6" s="99" t="s">
        <v>259</v>
      </c>
      <c r="S6" s="142">
        <v>20</v>
      </c>
      <c r="T6" s="154" t="s">
        <v>253</v>
      </c>
      <c r="U6" s="155">
        <v>724.5</v>
      </c>
      <c r="V6" s="156">
        <v>210</v>
      </c>
      <c r="W6" s="243" t="s">
        <v>1</v>
      </c>
    </row>
    <row r="7" spans="1:32" s="28" customFormat="1" ht="15" customHeight="1" x14ac:dyDescent="0.5">
      <c r="A7" s="85">
        <v>2</v>
      </c>
      <c r="B7" s="86" t="s">
        <v>24</v>
      </c>
      <c r="C7" s="87" t="s">
        <v>25</v>
      </c>
      <c r="D7" s="88" t="s">
        <v>26</v>
      </c>
      <c r="E7" s="89" t="s">
        <v>27</v>
      </c>
      <c r="F7" s="87">
        <v>2232606688</v>
      </c>
      <c r="G7" s="87">
        <v>1009483914</v>
      </c>
      <c r="H7" s="87" t="s">
        <v>28</v>
      </c>
      <c r="I7" s="87" t="s">
        <v>28</v>
      </c>
      <c r="J7" s="144" t="s">
        <v>23</v>
      </c>
      <c r="K7" s="91">
        <v>258370.55999999572</v>
      </c>
      <c r="L7" s="84">
        <f t="shared" ref="L7:L36" si="0">ROUND(0.9*K7,-3)</f>
        <v>233000</v>
      </c>
      <c r="M7" s="84">
        <v>63</v>
      </c>
      <c r="N7" s="98">
        <v>177</v>
      </c>
      <c r="O7" s="106"/>
      <c r="P7" s="112" t="s">
        <v>29</v>
      </c>
      <c r="Q7" s="109"/>
      <c r="R7" s="100"/>
      <c r="S7" s="143">
        <v>20</v>
      </c>
      <c r="T7" s="151" t="s">
        <v>253</v>
      </c>
      <c r="U7" s="136">
        <v>150</v>
      </c>
      <c r="V7" s="138">
        <v>70</v>
      </c>
      <c r="W7" s="244" t="s">
        <v>1</v>
      </c>
    </row>
    <row r="8" spans="1:32" s="28" customFormat="1" ht="15" customHeight="1" x14ac:dyDescent="0.5">
      <c r="A8" s="85">
        <v>3</v>
      </c>
      <c r="B8" s="86" t="s">
        <v>30</v>
      </c>
      <c r="C8" s="87" t="s">
        <v>31</v>
      </c>
      <c r="D8" s="88" t="s">
        <v>32</v>
      </c>
      <c r="E8" s="89" t="s">
        <v>27</v>
      </c>
      <c r="F8" s="87">
        <v>5424348248</v>
      </c>
      <c r="G8" s="87">
        <v>1009947618</v>
      </c>
      <c r="H8" s="87" t="s">
        <v>28</v>
      </c>
      <c r="I8" s="87" t="s">
        <v>28</v>
      </c>
      <c r="J8" s="144" t="s">
        <v>23</v>
      </c>
      <c r="K8" s="91">
        <v>992079.00000000442</v>
      </c>
      <c r="L8" s="84">
        <f t="shared" si="0"/>
        <v>893000</v>
      </c>
      <c r="M8" s="84">
        <v>315</v>
      </c>
      <c r="N8" s="98">
        <v>680</v>
      </c>
      <c r="O8" s="106"/>
      <c r="P8" s="84" t="s">
        <v>29</v>
      </c>
      <c r="Q8" s="110"/>
      <c r="R8" s="101"/>
      <c r="S8" s="143">
        <v>20</v>
      </c>
      <c r="T8" s="151" t="s">
        <v>253</v>
      </c>
      <c r="U8" s="136">
        <v>550</v>
      </c>
      <c r="V8" s="138">
        <v>350</v>
      </c>
      <c r="W8" s="244" t="s">
        <v>1</v>
      </c>
    </row>
    <row r="9" spans="1:32" s="28" customFormat="1" ht="15" customHeight="1" x14ac:dyDescent="0.5">
      <c r="A9" s="85">
        <v>4</v>
      </c>
      <c r="B9" s="86" t="s">
        <v>33</v>
      </c>
      <c r="C9" s="87" t="s">
        <v>34</v>
      </c>
      <c r="D9" s="88" t="s">
        <v>35</v>
      </c>
      <c r="E9" s="89" t="s">
        <v>27</v>
      </c>
      <c r="F9" s="87" t="s">
        <v>36</v>
      </c>
      <c r="G9" s="87" t="s">
        <v>37</v>
      </c>
      <c r="H9" s="87" t="s">
        <v>28</v>
      </c>
      <c r="I9" s="87" t="s">
        <v>28</v>
      </c>
      <c r="J9" s="144" t="s">
        <v>23</v>
      </c>
      <c r="K9" s="91">
        <v>750125.20000000065</v>
      </c>
      <c r="L9" s="84">
        <f t="shared" si="0"/>
        <v>675000</v>
      </c>
      <c r="M9" s="84">
        <v>189</v>
      </c>
      <c r="N9" s="98">
        <v>514</v>
      </c>
      <c r="O9" s="106" t="s">
        <v>1</v>
      </c>
      <c r="P9" s="84"/>
      <c r="Q9" s="110" t="s">
        <v>260</v>
      </c>
      <c r="R9" s="101"/>
      <c r="S9" s="143">
        <v>18</v>
      </c>
      <c r="T9" s="151" t="s">
        <v>253</v>
      </c>
      <c r="U9" s="136">
        <v>100</v>
      </c>
      <c r="V9" s="138">
        <v>210</v>
      </c>
      <c r="W9" s="244" t="s">
        <v>1</v>
      </c>
    </row>
    <row r="10" spans="1:32" s="28" customFormat="1" ht="15" customHeight="1" x14ac:dyDescent="0.5">
      <c r="A10" s="85">
        <v>5</v>
      </c>
      <c r="B10" s="86" t="s">
        <v>38</v>
      </c>
      <c r="C10" s="87" t="s">
        <v>39</v>
      </c>
      <c r="D10" s="88" t="s">
        <v>40</v>
      </c>
      <c r="E10" s="89" t="s">
        <v>41</v>
      </c>
      <c r="F10" s="87">
        <v>8451993330</v>
      </c>
      <c r="G10" s="87">
        <v>1010423032</v>
      </c>
      <c r="H10" s="87" t="s">
        <v>42</v>
      </c>
      <c r="I10" s="87" t="s">
        <v>43</v>
      </c>
      <c r="J10" s="144" t="s">
        <v>23</v>
      </c>
      <c r="K10" s="91">
        <v>833400.9015000012</v>
      </c>
      <c r="L10" s="84">
        <f t="shared" si="0"/>
        <v>750000</v>
      </c>
      <c r="M10" s="84">
        <v>189</v>
      </c>
      <c r="N10" s="98">
        <v>571</v>
      </c>
      <c r="O10" s="106"/>
      <c r="P10" s="84"/>
      <c r="Q10" s="110"/>
      <c r="R10" s="101"/>
      <c r="S10" s="143">
        <v>20</v>
      </c>
      <c r="T10" s="151" t="s">
        <v>253</v>
      </c>
      <c r="U10" s="136">
        <v>550</v>
      </c>
      <c r="V10" s="138">
        <v>210</v>
      </c>
      <c r="W10" s="244" t="s">
        <v>1</v>
      </c>
    </row>
    <row r="11" spans="1:32" s="28" customFormat="1" ht="15" customHeight="1" x14ac:dyDescent="0.5">
      <c r="A11" s="85">
        <v>6</v>
      </c>
      <c r="B11" s="86" t="s">
        <v>44</v>
      </c>
      <c r="C11" s="87" t="s">
        <v>45</v>
      </c>
      <c r="D11" s="88" t="s">
        <v>46</v>
      </c>
      <c r="E11" s="89" t="s">
        <v>41</v>
      </c>
      <c r="F11" s="87">
        <v>8403814112</v>
      </c>
      <c r="G11" s="87">
        <v>1009408792</v>
      </c>
      <c r="H11" s="87" t="s">
        <v>28</v>
      </c>
      <c r="I11" s="87" t="s">
        <v>28</v>
      </c>
      <c r="J11" s="144" t="s">
        <v>23</v>
      </c>
      <c r="K11" s="91">
        <v>183000.59999999995</v>
      </c>
      <c r="L11" s="84">
        <f t="shared" si="0"/>
        <v>165000</v>
      </c>
      <c r="M11" s="84">
        <v>63</v>
      </c>
      <c r="N11" s="98">
        <v>125</v>
      </c>
      <c r="O11" s="106"/>
      <c r="P11" s="84"/>
      <c r="Q11" s="110"/>
      <c r="R11" s="101"/>
      <c r="S11" s="143">
        <v>20</v>
      </c>
      <c r="T11" s="151" t="s">
        <v>253</v>
      </c>
      <c r="U11" s="136">
        <v>133.19999999999999</v>
      </c>
      <c r="V11" s="138">
        <v>70</v>
      </c>
      <c r="W11" s="244" t="s">
        <v>1</v>
      </c>
    </row>
    <row r="12" spans="1:32" s="28" customFormat="1" ht="15" customHeight="1" x14ac:dyDescent="0.5">
      <c r="A12" s="85">
        <v>7</v>
      </c>
      <c r="B12" s="86" t="s">
        <v>47</v>
      </c>
      <c r="C12" s="87" t="s">
        <v>48</v>
      </c>
      <c r="D12" s="88" t="s">
        <v>49</v>
      </c>
      <c r="E12" s="89" t="s">
        <v>27</v>
      </c>
      <c r="F12" s="87">
        <v>9044461209</v>
      </c>
      <c r="G12" s="87">
        <v>1010046598</v>
      </c>
      <c r="H12" s="87" t="s">
        <v>28</v>
      </c>
      <c r="I12" s="87" t="s">
        <v>28</v>
      </c>
      <c r="J12" s="144" t="s">
        <v>23</v>
      </c>
      <c r="K12" s="91">
        <v>1782103.6000000597</v>
      </c>
      <c r="L12" s="84">
        <f t="shared" si="0"/>
        <v>1604000</v>
      </c>
      <c r="M12" s="84">
        <v>378</v>
      </c>
      <c r="N12" s="98">
        <v>1221</v>
      </c>
      <c r="O12" s="106" t="s">
        <v>1</v>
      </c>
      <c r="P12" s="84" t="s">
        <v>29</v>
      </c>
      <c r="Q12" s="110" t="s">
        <v>258</v>
      </c>
      <c r="R12" s="101" t="s">
        <v>261</v>
      </c>
      <c r="S12" s="143">
        <v>20</v>
      </c>
      <c r="T12" s="106" t="s">
        <v>247</v>
      </c>
      <c r="U12" s="84">
        <v>400</v>
      </c>
      <c r="V12" s="146">
        <v>420</v>
      </c>
      <c r="W12" s="244" t="s">
        <v>1</v>
      </c>
    </row>
    <row r="13" spans="1:32" s="28" customFormat="1" ht="15" customHeight="1" x14ac:dyDescent="0.5">
      <c r="A13" s="85">
        <v>8</v>
      </c>
      <c r="B13" s="86" t="s">
        <v>50</v>
      </c>
      <c r="C13" s="87" t="s">
        <v>51</v>
      </c>
      <c r="D13" s="88" t="s">
        <v>52</v>
      </c>
      <c r="E13" s="89" t="s">
        <v>53</v>
      </c>
      <c r="F13" s="87">
        <v>50532739</v>
      </c>
      <c r="G13" s="87" t="s">
        <v>54</v>
      </c>
      <c r="H13" s="87" t="s">
        <v>55</v>
      </c>
      <c r="I13" s="87" t="s">
        <v>56</v>
      </c>
      <c r="J13" s="144" t="s">
        <v>23</v>
      </c>
      <c r="K13" s="91">
        <v>393840</v>
      </c>
      <c r="L13" s="84">
        <f t="shared" ref="L13:L14" si="1">ROUND(0.9*K13,-3)</f>
        <v>354000</v>
      </c>
      <c r="M13" s="84">
        <v>45</v>
      </c>
      <c r="N13" s="98">
        <v>180</v>
      </c>
      <c r="O13" s="106"/>
      <c r="P13" s="84" t="s">
        <v>29</v>
      </c>
      <c r="Q13" s="110"/>
      <c r="R13" s="101"/>
      <c r="S13" s="143">
        <v>20</v>
      </c>
      <c r="T13" s="152" t="s">
        <v>248</v>
      </c>
      <c r="U13" s="150"/>
      <c r="V13" s="153"/>
      <c r="W13" s="244" t="s">
        <v>1</v>
      </c>
    </row>
    <row r="14" spans="1:32" s="28" customFormat="1" ht="15" customHeight="1" x14ac:dyDescent="0.5">
      <c r="A14" s="85">
        <v>9</v>
      </c>
      <c r="B14" s="86" t="s">
        <v>57</v>
      </c>
      <c r="C14" s="87" t="s">
        <v>58</v>
      </c>
      <c r="D14" s="88" t="s">
        <v>59</v>
      </c>
      <c r="E14" s="89" t="s">
        <v>60</v>
      </c>
      <c r="F14" s="87">
        <v>3033678637</v>
      </c>
      <c r="G14" s="87" t="s">
        <v>61</v>
      </c>
      <c r="H14" s="87" t="s">
        <v>62</v>
      </c>
      <c r="I14" s="87" t="s">
        <v>63</v>
      </c>
      <c r="J14" s="144" t="s">
        <v>23</v>
      </c>
      <c r="K14" s="91">
        <v>187932.54960002314</v>
      </c>
      <c r="L14" s="84">
        <f t="shared" si="1"/>
        <v>169000</v>
      </c>
      <c r="M14" s="84">
        <v>63</v>
      </c>
      <c r="N14" s="98">
        <v>129</v>
      </c>
      <c r="O14" s="106" t="s">
        <v>1</v>
      </c>
      <c r="P14" s="84" t="s">
        <v>29</v>
      </c>
      <c r="Q14" s="110" t="s">
        <v>258</v>
      </c>
      <c r="R14" s="101"/>
      <c r="S14" s="143">
        <v>20</v>
      </c>
      <c r="T14" s="151" t="s">
        <v>253</v>
      </c>
      <c r="U14" s="136">
        <v>99.9</v>
      </c>
      <c r="V14" s="138">
        <v>70</v>
      </c>
      <c r="W14" s="244" t="s">
        <v>1</v>
      </c>
    </row>
    <row r="15" spans="1:32" s="28" customFormat="1" ht="15" customHeight="1" x14ac:dyDescent="0.5">
      <c r="A15" s="85">
        <v>10</v>
      </c>
      <c r="B15" s="86" t="s">
        <v>64</v>
      </c>
      <c r="C15" s="87" t="s">
        <v>65</v>
      </c>
      <c r="D15" s="88" t="s">
        <v>66</v>
      </c>
      <c r="E15" s="89" t="s">
        <v>60</v>
      </c>
      <c r="F15" s="87">
        <v>3043544311</v>
      </c>
      <c r="G15" s="87" t="s">
        <v>67</v>
      </c>
      <c r="H15" s="87" t="s">
        <v>68</v>
      </c>
      <c r="I15" s="87" t="s">
        <v>69</v>
      </c>
      <c r="J15" s="144" t="s">
        <v>23</v>
      </c>
      <c r="K15" s="91">
        <v>2054349.8663000551</v>
      </c>
      <c r="L15" s="84">
        <f t="shared" si="0"/>
        <v>1849000</v>
      </c>
      <c r="M15" s="84">
        <v>252</v>
      </c>
      <c r="N15" s="98">
        <v>835</v>
      </c>
      <c r="O15" s="106"/>
      <c r="P15" s="84"/>
      <c r="Q15" s="110"/>
      <c r="R15" s="101"/>
      <c r="S15" s="143">
        <v>20</v>
      </c>
      <c r="T15" s="151" t="s">
        <v>253</v>
      </c>
      <c r="U15" s="136">
        <v>700</v>
      </c>
      <c r="V15" s="138">
        <v>280</v>
      </c>
      <c r="W15" s="244" t="s">
        <v>1</v>
      </c>
    </row>
    <row r="16" spans="1:32" s="28" customFormat="1" ht="15" customHeight="1" x14ac:dyDescent="0.5">
      <c r="A16" s="85">
        <v>11</v>
      </c>
      <c r="B16" s="86" t="s">
        <v>70</v>
      </c>
      <c r="C16" s="87" t="s">
        <v>71</v>
      </c>
      <c r="D16" s="88" t="s">
        <v>72</v>
      </c>
      <c r="E16" s="89" t="s">
        <v>73</v>
      </c>
      <c r="F16" s="87">
        <v>8002609713</v>
      </c>
      <c r="G16" s="87" t="s">
        <v>74</v>
      </c>
      <c r="H16" s="87" t="s">
        <v>75</v>
      </c>
      <c r="I16" s="87" t="s">
        <v>76</v>
      </c>
      <c r="J16" s="144" t="s">
        <v>23</v>
      </c>
      <c r="K16" s="91">
        <v>1475081.401200017</v>
      </c>
      <c r="L16" s="84">
        <f t="shared" si="0"/>
        <v>1328000</v>
      </c>
      <c r="M16" s="84">
        <v>252</v>
      </c>
      <c r="N16" s="98">
        <v>835</v>
      </c>
      <c r="O16" s="106"/>
      <c r="P16" s="84"/>
      <c r="Q16" s="110"/>
      <c r="R16" s="101"/>
      <c r="S16" s="143">
        <v>20</v>
      </c>
      <c r="T16" s="151" t="s">
        <v>253</v>
      </c>
      <c r="U16" s="136">
        <v>233.09999999999997</v>
      </c>
      <c r="V16" s="138">
        <v>280</v>
      </c>
      <c r="W16" s="244" t="s">
        <v>1</v>
      </c>
    </row>
    <row r="17" spans="1:23" s="28" customFormat="1" ht="15" customHeight="1" x14ac:dyDescent="0.5">
      <c r="A17" s="85">
        <v>12</v>
      </c>
      <c r="B17" s="86" t="s">
        <v>77</v>
      </c>
      <c r="C17" s="87" t="s">
        <v>78</v>
      </c>
      <c r="D17" s="88" t="s">
        <v>79</v>
      </c>
      <c r="E17" s="89" t="s">
        <v>73</v>
      </c>
      <c r="F17" s="87">
        <v>8004206574</v>
      </c>
      <c r="G17" s="87" t="s">
        <v>80</v>
      </c>
      <c r="H17" s="87" t="s">
        <v>75</v>
      </c>
      <c r="I17" s="87" t="s">
        <v>76</v>
      </c>
      <c r="J17" s="144" t="s">
        <v>23</v>
      </c>
      <c r="K17" s="91">
        <v>1835328.4811999293</v>
      </c>
      <c r="L17" s="84">
        <f t="shared" si="0"/>
        <v>1652000</v>
      </c>
      <c r="M17" s="84">
        <v>315</v>
      </c>
      <c r="N17" s="98">
        <v>1044</v>
      </c>
      <c r="O17" s="106" t="s">
        <v>1</v>
      </c>
      <c r="P17" s="84"/>
      <c r="Q17" s="110" t="s">
        <v>262</v>
      </c>
      <c r="R17" s="101"/>
      <c r="S17" s="143">
        <v>18</v>
      </c>
      <c r="T17" s="151" t="s">
        <v>253</v>
      </c>
      <c r="U17" s="136">
        <v>350</v>
      </c>
      <c r="V17" s="138">
        <v>350</v>
      </c>
      <c r="W17" s="244" t="s">
        <v>1</v>
      </c>
    </row>
    <row r="18" spans="1:23" s="28" customFormat="1" ht="15" customHeight="1" x14ac:dyDescent="0.5">
      <c r="A18" s="85">
        <v>13</v>
      </c>
      <c r="B18" s="86" t="s">
        <v>81</v>
      </c>
      <c r="C18" s="87" t="s">
        <v>82</v>
      </c>
      <c r="D18" s="88" t="s">
        <v>83</v>
      </c>
      <c r="E18" s="89" t="s">
        <v>84</v>
      </c>
      <c r="F18" s="87">
        <v>6691517575</v>
      </c>
      <c r="G18" s="87">
        <v>2293691</v>
      </c>
      <c r="H18" s="87" t="s">
        <v>85</v>
      </c>
      <c r="I18" s="87" t="s">
        <v>85</v>
      </c>
      <c r="J18" s="144" t="s">
        <v>23</v>
      </c>
      <c r="K18" s="91">
        <v>2120866.9920000038</v>
      </c>
      <c r="L18" s="84">
        <f t="shared" si="0"/>
        <v>1909000</v>
      </c>
      <c r="M18" s="84">
        <v>252</v>
      </c>
      <c r="N18" s="98">
        <v>835</v>
      </c>
      <c r="O18" s="106"/>
      <c r="P18" s="84" t="s">
        <v>29</v>
      </c>
      <c r="Q18" s="110"/>
      <c r="R18" s="101"/>
      <c r="S18" s="143">
        <v>20</v>
      </c>
      <c r="T18" s="152" t="s">
        <v>248</v>
      </c>
      <c r="U18" s="150"/>
      <c r="V18" s="153"/>
      <c r="W18" s="247" t="s">
        <v>3</v>
      </c>
    </row>
    <row r="19" spans="1:23" s="28" customFormat="1" ht="15" customHeight="1" x14ac:dyDescent="0.5">
      <c r="A19" s="79">
        <v>14</v>
      </c>
      <c r="B19" s="80" t="s">
        <v>86</v>
      </c>
      <c r="C19" s="81" t="s">
        <v>87</v>
      </c>
      <c r="D19" s="82" t="s">
        <v>88</v>
      </c>
      <c r="E19" s="83" t="s">
        <v>60</v>
      </c>
      <c r="F19" s="87">
        <v>8004206765</v>
      </c>
      <c r="G19" s="87" t="s">
        <v>89</v>
      </c>
      <c r="H19" s="87" t="s">
        <v>62</v>
      </c>
      <c r="I19" s="87" t="s">
        <v>63</v>
      </c>
      <c r="J19" s="144" t="s">
        <v>23</v>
      </c>
      <c r="K19" s="91">
        <v>2738904.2412000168</v>
      </c>
      <c r="L19" s="84">
        <f t="shared" ref="L19" si="2">ROUND(0.9*K19,-3)</f>
        <v>2465000</v>
      </c>
      <c r="M19" s="84">
        <v>567</v>
      </c>
      <c r="N19" s="98">
        <v>1876</v>
      </c>
      <c r="O19" s="106"/>
      <c r="P19" s="84" t="s">
        <v>29</v>
      </c>
      <c r="Q19" s="110"/>
      <c r="R19" s="101"/>
      <c r="S19" s="143">
        <v>20</v>
      </c>
      <c r="T19" s="151" t="s">
        <v>253</v>
      </c>
      <c r="U19" s="136">
        <v>1500</v>
      </c>
      <c r="V19" s="138">
        <v>630</v>
      </c>
      <c r="W19" s="244" t="s">
        <v>1</v>
      </c>
    </row>
    <row r="20" spans="1:23" s="28" customFormat="1" ht="15" customHeight="1" x14ac:dyDescent="0.5">
      <c r="A20" s="79">
        <v>15</v>
      </c>
      <c r="B20" s="80" t="s">
        <v>90</v>
      </c>
      <c r="C20" s="81" t="s">
        <v>91</v>
      </c>
      <c r="D20" s="82" t="s">
        <v>92</v>
      </c>
      <c r="E20" s="83" t="s">
        <v>93</v>
      </c>
      <c r="F20" s="87" t="s">
        <v>94</v>
      </c>
      <c r="G20" s="87">
        <v>250593</v>
      </c>
      <c r="H20" s="87" t="s">
        <v>95</v>
      </c>
      <c r="I20" s="87" t="s">
        <v>95</v>
      </c>
      <c r="J20" s="144" t="s">
        <v>23</v>
      </c>
      <c r="K20" s="91">
        <v>630337.28000001016</v>
      </c>
      <c r="L20" s="84">
        <f t="shared" si="0"/>
        <v>567000</v>
      </c>
      <c r="M20" s="84">
        <v>126</v>
      </c>
      <c r="N20" s="98">
        <v>432</v>
      </c>
      <c r="O20" s="106"/>
      <c r="P20" s="84" t="s">
        <v>29</v>
      </c>
      <c r="Q20" s="110"/>
      <c r="R20" s="101"/>
      <c r="S20" s="143">
        <v>20</v>
      </c>
      <c r="T20" s="152" t="s">
        <v>248</v>
      </c>
      <c r="U20" s="150"/>
      <c r="V20" s="153"/>
      <c r="W20" s="244" t="s">
        <v>1</v>
      </c>
    </row>
    <row r="21" spans="1:23" s="28" customFormat="1" ht="15" customHeight="1" x14ac:dyDescent="0.5">
      <c r="A21" s="137">
        <v>16</v>
      </c>
      <c r="B21" s="74" t="s">
        <v>96</v>
      </c>
      <c r="C21" s="75" t="s">
        <v>97</v>
      </c>
      <c r="D21" s="76" t="s">
        <v>98</v>
      </c>
      <c r="E21" s="77" t="s">
        <v>60</v>
      </c>
      <c r="F21" s="87">
        <v>8004193001</v>
      </c>
      <c r="G21" s="87" t="s">
        <v>99</v>
      </c>
      <c r="H21" s="87" t="s">
        <v>62</v>
      </c>
      <c r="I21" s="87" t="s">
        <v>63</v>
      </c>
      <c r="J21" s="144" t="s">
        <v>23</v>
      </c>
      <c r="K21" s="91">
        <v>100657.53200001104</v>
      </c>
      <c r="L21" s="84">
        <f t="shared" ref="L21" si="3">ROUND(0.9*K21,-3)</f>
        <v>91000</v>
      </c>
      <c r="M21" s="84">
        <v>22.5</v>
      </c>
      <c r="N21" s="98">
        <v>69</v>
      </c>
      <c r="O21" s="106" t="s">
        <v>1</v>
      </c>
      <c r="P21" s="84"/>
      <c r="Q21" s="110" t="s">
        <v>263</v>
      </c>
      <c r="R21" s="101"/>
      <c r="S21" s="143">
        <v>20</v>
      </c>
      <c r="T21" s="151" t="s">
        <v>253</v>
      </c>
      <c r="U21" s="136">
        <v>66.599999999999994</v>
      </c>
      <c r="V21" s="138">
        <v>70</v>
      </c>
      <c r="W21" s="244" t="s">
        <v>1</v>
      </c>
    </row>
    <row r="22" spans="1:23" s="28" customFormat="1" ht="15" customHeight="1" x14ac:dyDescent="0.5">
      <c r="A22" s="137">
        <v>17</v>
      </c>
      <c r="B22" s="74" t="s">
        <v>100</v>
      </c>
      <c r="C22" s="75" t="s">
        <v>101</v>
      </c>
      <c r="D22" s="76" t="s">
        <v>102</v>
      </c>
      <c r="E22" s="77" t="s">
        <v>60</v>
      </c>
      <c r="F22" s="87">
        <v>8004169760</v>
      </c>
      <c r="G22" s="87" t="s">
        <v>103</v>
      </c>
      <c r="H22" s="87" t="s">
        <v>68</v>
      </c>
      <c r="I22" s="87" t="s">
        <v>69</v>
      </c>
      <c r="J22" s="144" t="s">
        <v>23</v>
      </c>
      <c r="K22" s="91">
        <v>3100698.9612000263</v>
      </c>
      <c r="L22" s="84">
        <f t="shared" si="0"/>
        <v>2791000</v>
      </c>
      <c r="M22" s="84">
        <v>252</v>
      </c>
      <c r="N22" s="98">
        <v>835</v>
      </c>
      <c r="O22" s="106"/>
      <c r="P22" s="84"/>
      <c r="Q22" s="110"/>
      <c r="R22" s="101"/>
      <c r="S22" s="143">
        <v>20</v>
      </c>
      <c r="T22" s="151" t="s">
        <v>253</v>
      </c>
      <c r="U22" s="136">
        <v>699.3</v>
      </c>
      <c r="V22" s="138">
        <v>280</v>
      </c>
      <c r="W22" s="244" t="s">
        <v>1</v>
      </c>
    </row>
    <row r="23" spans="1:23" s="28" customFormat="1" ht="15" customHeight="1" x14ac:dyDescent="0.5">
      <c r="A23" s="85">
        <v>18</v>
      </c>
      <c r="B23" s="86" t="s">
        <v>104</v>
      </c>
      <c r="C23" s="87" t="s">
        <v>105</v>
      </c>
      <c r="D23" s="88" t="s">
        <v>106</v>
      </c>
      <c r="E23" s="89" t="s">
        <v>84</v>
      </c>
      <c r="F23" s="87">
        <v>1408407987</v>
      </c>
      <c r="G23" s="87">
        <v>2255224</v>
      </c>
      <c r="H23" s="87" t="s">
        <v>107</v>
      </c>
      <c r="I23" s="87" t="s">
        <v>107</v>
      </c>
      <c r="J23" s="144" t="s">
        <v>23</v>
      </c>
      <c r="K23" s="91">
        <v>691281.8190000013</v>
      </c>
      <c r="L23" s="84">
        <f t="shared" si="0"/>
        <v>622000</v>
      </c>
      <c r="M23" s="84">
        <v>189</v>
      </c>
      <c r="N23" s="98">
        <v>473</v>
      </c>
      <c r="O23" s="106"/>
      <c r="P23" s="84"/>
      <c r="Q23" s="110"/>
      <c r="R23" s="101"/>
      <c r="S23" s="143">
        <v>20</v>
      </c>
      <c r="T23" s="152" t="s">
        <v>248</v>
      </c>
      <c r="U23" s="150"/>
      <c r="V23" s="153"/>
      <c r="W23" s="244" t="s">
        <v>1</v>
      </c>
    </row>
    <row r="24" spans="1:23" s="28" customFormat="1" ht="15" customHeight="1" x14ac:dyDescent="0.5">
      <c r="A24" s="85">
        <v>19</v>
      </c>
      <c r="B24" s="86" t="s">
        <v>108</v>
      </c>
      <c r="C24" s="87" t="s">
        <v>109</v>
      </c>
      <c r="D24" s="88" t="s">
        <v>110</v>
      </c>
      <c r="E24" s="89" t="s">
        <v>60</v>
      </c>
      <c r="F24" s="87">
        <v>8004194714</v>
      </c>
      <c r="G24" s="87" t="s">
        <v>111</v>
      </c>
      <c r="H24" s="87" t="s">
        <v>68</v>
      </c>
      <c r="I24" s="87" t="s">
        <v>69</v>
      </c>
      <c r="J24" s="144" t="s">
        <v>23</v>
      </c>
      <c r="K24" s="91">
        <v>2961747.0012000874</v>
      </c>
      <c r="L24" s="84">
        <f t="shared" si="0"/>
        <v>2666000</v>
      </c>
      <c r="M24" s="84">
        <v>252</v>
      </c>
      <c r="N24" s="98">
        <v>835</v>
      </c>
      <c r="O24" s="106"/>
      <c r="P24" s="84" t="s">
        <v>29</v>
      </c>
      <c r="Q24" s="110"/>
      <c r="R24" s="101"/>
      <c r="S24" s="143">
        <v>20</v>
      </c>
      <c r="T24" s="151" t="s">
        <v>253</v>
      </c>
      <c r="U24" s="136">
        <v>700</v>
      </c>
      <c r="V24" s="138">
        <v>280</v>
      </c>
      <c r="W24" s="244" t="s">
        <v>1</v>
      </c>
    </row>
    <row r="25" spans="1:23" s="28" customFormat="1" ht="15" customHeight="1" x14ac:dyDescent="0.5">
      <c r="A25" s="85">
        <v>20</v>
      </c>
      <c r="B25" s="86" t="s">
        <v>112</v>
      </c>
      <c r="C25" s="87" t="s">
        <v>113</v>
      </c>
      <c r="D25" s="88" t="s">
        <v>114</v>
      </c>
      <c r="E25" s="89" t="s">
        <v>27</v>
      </c>
      <c r="F25" s="87">
        <v>3423047368</v>
      </c>
      <c r="G25" s="87">
        <v>1009515128</v>
      </c>
      <c r="H25" s="87" t="s">
        <v>115</v>
      </c>
      <c r="I25" s="87" t="s">
        <v>115</v>
      </c>
      <c r="J25" s="144" t="s">
        <v>23</v>
      </c>
      <c r="K25" s="91">
        <v>383417.59999999206</v>
      </c>
      <c r="L25" s="84">
        <f t="shared" si="0"/>
        <v>345000</v>
      </c>
      <c r="M25" s="84">
        <v>126</v>
      </c>
      <c r="N25" s="98">
        <v>263</v>
      </c>
      <c r="O25" s="106"/>
      <c r="P25" s="84" t="s">
        <v>29</v>
      </c>
      <c r="Q25" s="110"/>
      <c r="R25" s="101"/>
      <c r="S25" s="143">
        <v>20</v>
      </c>
      <c r="T25" s="151" t="s">
        <v>253</v>
      </c>
      <c r="U25" s="136">
        <v>250</v>
      </c>
      <c r="V25" s="138">
        <v>140</v>
      </c>
      <c r="W25" s="244" t="s">
        <v>1</v>
      </c>
    </row>
    <row r="26" spans="1:23" s="28" customFormat="1" ht="15" customHeight="1" x14ac:dyDescent="0.5">
      <c r="A26" s="85">
        <v>21</v>
      </c>
      <c r="B26" s="86" t="s">
        <v>116</v>
      </c>
      <c r="C26" s="87" t="s">
        <v>117</v>
      </c>
      <c r="D26" s="88" t="s">
        <v>118</v>
      </c>
      <c r="E26" s="89" t="s">
        <v>60</v>
      </c>
      <c r="F26" s="87">
        <v>8000263819</v>
      </c>
      <c r="G26" s="87" t="s">
        <v>119</v>
      </c>
      <c r="H26" s="87" t="s">
        <v>120</v>
      </c>
      <c r="I26" s="87" t="s">
        <v>121</v>
      </c>
      <c r="J26" s="144" t="s">
        <v>23</v>
      </c>
      <c r="K26" s="91">
        <v>238125.98149996711</v>
      </c>
      <c r="L26" s="84">
        <f t="shared" si="0"/>
        <v>214000</v>
      </c>
      <c r="M26" s="84">
        <v>63</v>
      </c>
      <c r="N26" s="98">
        <v>163</v>
      </c>
      <c r="O26" s="106"/>
      <c r="P26" s="84" t="s">
        <v>29</v>
      </c>
      <c r="Q26" s="110"/>
      <c r="R26" s="101"/>
      <c r="S26" s="143">
        <v>20</v>
      </c>
      <c r="T26" s="151" t="s">
        <v>253</v>
      </c>
      <c r="U26" s="136">
        <v>133.19999999999999</v>
      </c>
      <c r="V26" s="138">
        <v>70</v>
      </c>
      <c r="W26" s="244" t="s">
        <v>1</v>
      </c>
    </row>
    <row r="27" spans="1:23" s="28" customFormat="1" ht="15" customHeight="1" x14ac:dyDescent="0.5">
      <c r="A27" s="85">
        <v>22</v>
      </c>
      <c r="B27" s="86" t="s">
        <v>122</v>
      </c>
      <c r="C27" s="87" t="s">
        <v>123</v>
      </c>
      <c r="D27" s="88" t="s">
        <v>124</v>
      </c>
      <c r="E27" s="89" t="s">
        <v>125</v>
      </c>
      <c r="F27" s="87" t="s">
        <v>126</v>
      </c>
      <c r="G27" s="87" t="s">
        <v>127</v>
      </c>
      <c r="H27" s="87" t="s">
        <v>128</v>
      </c>
      <c r="I27" s="87" t="s">
        <v>128</v>
      </c>
      <c r="J27" s="144" t="s">
        <v>23</v>
      </c>
      <c r="K27" s="91">
        <v>1137000</v>
      </c>
      <c r="L27" s="84">
        <f t="shared" si="0"/>
        <v>1023000</v>
      </c>
      <c r="M27" s="84">
        <v>126</v>
      </c>
      <c r="N27" s="98">
        <v>418</v>
      </c>
      <c r="O27" s="106"/>
      <c r="P27" s="84"/>
      <c r="Q27" s="110"/>
      <c r="R27" s="101"/>
      <c r="S27" s="143">
        <v>20</v>
      </c>
      <c r="T27" s="152" t="s">
        <v>248</v>
      </c>
      <c r="U27" s="150"/>
      <c r="V27" s="153"/>
      <c r="W27" s="244" t="s">
        <v>1</v>
      </c>
    </row>
    <row r="28" spans="1:23" s="28" customFormat="1" ht="15" customHeight="1" x14ac:dyDescent="0.5">
      <c r="A28" s="85">
        <v>23</v>
      </c>
      <c r="B28" s="86" t="s">
        <v>129</v>
      </c>
      <c r="C28" s="87" t="s">
        <v>130</v>
      </c>
      <c r="D28" s="88" t="s">
        <v>131</v>
      </c>
      <c r="E28" s="89" t="s">
        <v>132</v>
      </c>
      <c r="F28" s="87">
        <v>2875021063</v>
      </c>
      <c r="G28" s="87">
        <v>1010260264</v>
      </c>
      <c r="H28" s="87" t="s">
        <v>28</v>
      </c>
      <c r="I28" s="87" t="s">
        <v>28</v>
      </c>
      <c r="J28" s="144" t="s">
        <v>23</v>
      </c>
      <c r="K28" s="91">
        <v>476762.31999998249</v>
      </c>
      <c r="L28" s="84">
        <f t="shared" si="0"/>
        <v>429000</v>
      </c>
      <c r="M28" s="84">
        <v>126</v>
      </c>
      <c r="N28" s="98">
        <v>327</v>
      </c>
      <c r="O28" s="106"/>
      <c r="P28" s="84"/>
      <c r="Q28" s="110"/>
      <c r="R28" s="101"/>
      <c r="S28" s="143">
        <v>20</v>
      </c>
      <c r="T28" s="151" t="s">
        <v>253</v>
      </c>
      <c r="U28" s="136">
        <v>333</v>
      </c>
      <c r="V28" s="138">
        <v>140</v>
      </c>
      <c r="W28" s="244" t="s">
        <v>1</v>
      </c>
    </row>
    <row r="29" spans="1:23" s="28" customFormat="1" ht="15" customHeight="1" x14ac:dyDescent="0.5">
      <c r="A29" s="137">
        <v>24</v>
      </c>
      <c r="B29" s="74" t="s">
        <v>133</v>
      </c>
      <c r="C29" s="75" t="s">
        <v>134</v>
      </c>
      <c r="D29" s="76" t="s">
        <v>135</v>
      </c>
      <c r="E29" s="77" t="s">
        <v>60</v>
      </c>
      <c r="F29" s="87">
        <v>8004862590</v>
      </c>
      <c r="G29" s="87" t="s">
        <v>136</v>
      </c>
      <c r="H29" s="87" t="s">
        <v>137</v>
      </c>
      <c r="I29" s="87" t="s">
        <v>138</v>
      </c>
      <c r="J29" s="144" t="s">
        <v>23</v>
      </c>
      <c r="K29" s="91">
        <v>3007750.2011999991</v>
      </c>
      <c r="L29" s="84">
        <f t="shared" ref="L29" si="4">ROUND(0.9*K29,-3)</f>
        <v>2707000</v>
      </c>
      <c r="M29" s="84">
        <v>252</v>
      </c>
      <c r="N29" s="98">
        <v>835</v>
      </c>
      <c r="O29" s="106"/>
      <c r="P29" s="84"/>
      <c r="Q29" s="110"/>
      <c r="R29" s="101"/>
      <c r="S29" s="143">
        <v>20</v>
      </c>
      <c r="T29" s="151" t="s">
        <v>253</v>
      </c>
      <c r="U29" s="136">
        <v>700</v>
      </c>
      <c r="V29" s="138">
        <v>280</v>
      </c>
      <c r="W29" s="244" t="s">
        <v>1</v>
      </c>
    </row>
    <row r="30" spans="1:23" s="28" customFormat="1" ht="15" customHeight="1" x14ac:dyDescent="0.5">
      <c r="A30" s="137">
        <v>25</v>
      </c>
      <c r="B30" s="74" t="s">
        <v>139</v>
      </c>
      <c r="C30" s="75" t="s">
        <v>140</v>
      </c>
      <c r="D30" s="76" t="s">
        <v>141</v>
      </c>
      <c r="E30" s="77" t="s">
        <v>142</v>
      </c>
      <c r="F30" s="87" t="s">
        <v>143</v>
      </c>
      <c r="G30" s="87" t="s">
        <v>144</v>
      </c>
      <c r="H30" s="87" t="s">
        <v>145</v>
      </c>
      <c r="I30" s="87" t="s">
        <v>145</v>
      </c>
      <c r="J30" s="144" t="s">
        <v>23</v>
      </c>
      <c r="K30" s="91">
        <v>573530.27999998711</v>
      </c>
      <c r="L30" s="84">
        <f t="shared" si="0"/>
        <v>516000</v>
      </c>
      <c r="M30" s="84">
        <v>126</v>
      </c>
      <c r="N30" s="98">
        <v>351</v>
      </c>
      <c r="O30" s="106" t="s">
        <v>1</v>
      </c>
      <c r="P30" s="84" t="s">
        <v>29</v>
      </c>
      <c r="Q30" s="110" t="s">
        <v>258</v>
      </c>
      <c r="R30" s="101"/>
      <c r="S30" s="143">
        <v>20</v>
      </c>
      <c r="T30" s="151" t="s">
        <v>253</v>
      </c>
      <c r="U30" s="136">
        <v>350</v>
      </c>
      <c r="V30" s="138">
        <v>140</v>
      </c>
      <c r="W30" s="244" t="s">
        <v>1</v>
      </c>
    </row>
    <row r="31" spans="1:23" s="28" customFormat="1" ht="15" customHeight="1" x14ac:dyDescent="0.5">
      <c r="A31" s="85">
        <v>26</v>
      </c>
      <c r="B31" s="86" t="s">
        <v>146</v>
      </c>
      <c r="C31" s="87" t="s">
        <v>147</v>
      </c>
      <c r="D31" s="88" t="s">
        <v>148</v>
      </c>
      <c r="E31" s="89" t="s">
        <v>149</v>
      </c>
      <c r="F31" s="87" t="s">
        <v>150</v>
      </c>
      <c r="G31" s="87" t="s">
        <v>151</v>
      </c>
      <c r="H31" s="87" t="s">
        <v>145</v>
      </c>
      <c r="I31" s="87" t="s">
        <v>145</v>
      </c>
      <c r="J31" s="144" t="s">
        <v>23</v>
      </c>
      <c r="K31" s="91">
        <v>3757483.6499999841</v>
      </c>
      <c r="L31" s="84">
        <f t="shared" si="0"/>
        <v>3382000</v>
      </c>
      <c r="M31" s="84">
        <v>378</v>
      </c>
      <c r="N31" s="98">
        <v>1253</v>
      </c>
      <c r="O31" s="106"/>
      <c r="P31" s="84" t="s">
        <v>29</v>
      </c>
      <c r="Q31" s="110"/>
      <c r="R31" s="101"/>
      <c r="S31" s="143">
        <v>20</v>
      </c>
      <c r="T31" s="151" t="s">
        <v>253</v>
      </c>
      <c r="U31" s="136">
        <v>550</v>
      </c>
      <c r="V31" s="138">
        <v>420</v>
      </c>
      <c r="W31" s="244" t="s">
        <v>1</v>
      </c>
    </row>
    <row r="32" spans="1:23" s="28" customFormat="1" ht="15" customHeight="1" x14ac:dyDescent="0.5">
      <c r="A32" s="85">
        <v>27</v>
      </c>
      <c r="B32" s="86" t="s">
        <v>152</v>
      </c>
      <c r="C32" s="87" t="s">
        <v>153</v>
      </c>
      <c r="D32" s="88" t="s">
        <v>154</v>
      </c>
      <c r="E32" s="89" t="s">
        <v>155</v>
      </c>
      <c r="F32" s="87">
        <v>7980429711</v>
      </c>
      <c r="G32" s="87">
        <v>1009540401</v>
      </c>
      <c r="H32" s="87" t="s">
        <v>28</v>
      </c>
      <c r="I32" s="87" t="s">
        <v>28</v>
      </c>
      <c r="J32" s="144" t="s">
        <v>23</v>
      </c>
      <c r="K32" s="91">
        <v>401119.8799999964</v>
      </c>
      <c r="L32" s="84">
        <f t="shared" si="0"/>
        <v>361000</v>
      </c>
      <c r="M32" s="84">
        <v>63</v>
      </c>
      <c r="N32" s="98">
        <v>275</v>
      </c>
      <c r="O32" s="106"/>
      <c r="P32" s="84" t="s">
        <v>29</v>
      </c>
      <c r="Q32" s="110"/>
      <c r="R32" s="101"/>
      <c r="S32" s="143">
        <v>20</v>
      </c>
      <c r="T32" s="151" t="s">
        <v>253</v>
      </c>
      <c r="U32" s="136">
        <v>150</v>
      </c>
      <c r="V32" s="138">
        <v>70</v>
      </c>
      <c r="W32" s="244" t="s">
        <v>1</v>
      </c>
    </row>
    <row r="33" spans="1:23" s="28" customFormat="1" ht="15" customHeight="1" x14ac:dyDescent="0.5">
      <c r="A33" s="85">
        <v>28</v>
      </c>
      <c r="B33" s="86" t="s">
        <v>156</v>
      </c>
      <c r="C33" s="87" t="s">
        <v>157</v>
      </c>
      <c r="D33" s="88" t="s">
        <v>158</v>
      </c>
      <c r="E33" s="89" t="s">
        <v>159</v>
      </c>
      <c r="F33" s="87">
        <v>1862243249</v>
      </c>
      <c r="G33" s="87" t="s">
        <v>160</v>
      </c>
      <c r="H33" s="87" t="s">
        <v>42</v>
      </c>
      <c r="I33" s="87" t="s">
        <v>43</v>
      </c>
      <c r="J33" s="144" t="s">
        <v>23</v>
      </c>
      <c r="K33" s="91">
        <v>2079047.0299999919</v>
      </c>
      <c r="L33" s="84">
        <f t="shared" si="0"/>
        <v>1871000</v>
      </c>
      <c r="M33" s="84">
        <v>315</v>
      </c>
      <c r="N33" s="98">
        <v>726</v>
      </c>
      <c r="O33" s="106"/>
      <c r="P33" s="84"/>
      <c r="Q33" s="110"/>
      <c r="R33" s="101"/>
      <c r="S33" s="143">
        <v>20</v>
      </c>
      <c r="T33" s="151" t="s">
        <v>253</v>
      </c>
      <c r="U33" s="136">
        <v>333</v>
      </c>
      <c r="V33" s="138">
        <v>350</v>
      </c>
      <c r="W33" s="244" t="s">
        <v>1</v>
      </c>
    </row>
    <row r="34" spans="1:23" s="28" customFormat="1" ht="15" customHeight="1" x14ac:dyDescent="0.5">
      <c r="A34" s="85">
        <v>29</v>
      </c>
      <c r="B34" s="86" t="s">
        <v>161</v>
      </c>
      <c r="C34" s="87" t="s">
        <v>162</v>
      </c>
      <c r="D34" s="88" t="s">
        <v>163</v>
      </c>
      <c r="E34" s="89" t="s">
        <v>27</v>
      </c>
      <c r="F34" s="87">
        <v>3429640317</v>
      </c>
      <c r="G34" s="87">
        <v>5000037342</v>
      </c>
      <c r="H34" s="87" t="s">
        <v>115</v>
      </c>
      <c r="I34" s="87" t="s">
        <v>115</v>
      </c>
      <c r="J34" s="144" t="s">
        <v>23</v>
      </c>
      <c r="K34" s="91">
        <v>1059942.2999999966</v>
      </c>
      <c r="L34" s="84">
        <f t="shared" si="0"/>
        <v>954000</v>
      </c>
      <c r="M34" s="84">
        <v>315</v>
      </c>
      <c r="N34" s="98">
        <v>726</v>
      </c>
      <c r="O34" s="106"/>
      <c r="P34" s="84"/>
      <c r="Q34" s="110"/>
      <c r="R34" s="101"/>
      <c r="S34" s="143">
        <v>20</v>
      </c>
      <c r="T34" s="151" t="s">
        <v>253</v>
      </c>
      <c r="U34" s="136">
        <v>600</v>
      </c>
      <c r="V34" s="138">
        <v>350</v>
      </c>
      <c r="W34" s="244" t="s">
        <v>1</v>
      </c>
    </row>
    <row r="35" spans="1:23" s="28" customFormat="1" ht="15" customHeight="1" x14ac:dyDescent="0.5">
      <c r="A35" s="85">
        <v>30</v>
      </c>
      <c r="B35" s="86" t="s">
        <v>164</v>
      </c>
      <c r="C35" s="87" t="s">
        <v>165</v>
      </c>
      <c r="D35" s="88" t="s">
        <v>166</v>
      </c>
      <c r="E35" s="89" t="s">
        <v>27</v>
      </c>
      <c r="F35" s="87">
        <v>7120026238</v>
      </c>
      <c r="G35" s="87">
        <v>1008843645</v>
      </c>
      <c r="H35" s="87" t="s">
        <v>115</v>
      </c>
      <c r="I35" s="87" t="s">
        <v>115</v>
      </c>
      <c r="J35" s="144" t="s">
        <v>23</v>
      </c>
      <c r="K35" s="91">
        <v>620107.4999999936</v>
      </c>
      <c r="L35" s="84">
        <f t="shared" si="0"/>
        <v>558000</v>
      </c>
      <c r="M35" s="84">
        <v>189</v>
      </c>
      <c r="N35" s="98">
        <v>425</v>
      </c>
      <c r="O35" s="106" t="s">
        <v>1</v>
      </c>
      <c r="P35" s="84"/>
      <c r="Q35" s="110" t="s">
        <v>264</v>
      </c>
      <c r="R35" s="101"/>
      <c r="S35" s="143">
        <v>20</v>
      </c>
      <c r="T35" s="151" t="s">
        <v>253</v>
      </c>
      <c r="U35" s="136">
        <v>350</v>
      </c>
      <c r="V35" s="138">
        <v>210</v>
      </c>
      <c r="W35" s="244" t="s">
        <v>1</v>
      </c>
    </row>
    <row r="36" spans="1:23" s="28" customFormat="1" ht="15" customHeight="1" x14ac:dyDescent="0.5">
      <c r="A36" s="85">
        <v>31</v>
      </c>
      <c r="B36" s="86" t="s">
        <v>167</v>
      </c>
      <c r="C36" s="87" t="s">
        <v>168</v>
      </c>
      <c r="D36" s="88" t="s">
        <v>169</v>
      </c>
      <c r="E36" s="89" t="s">
        <v>60</v>
      </c>
      <c r="F36" s="87">
        <v>8000534833</v>
      </c>
      <c r="G36" s="87" t="s">
        <v>170</v>
      </c>
      <c r="H36" s="87" t="s">
        <v>171</v>
      </c>
      <c r="I36" s="87" t="s">
        <v>172</v>
      </c>
      <c r="J36" s="144" t="s">
        <v>23</v>
      </c>
      <c r="K36" s="91">
        <v>1330880.6412001876</v>
      </c>
      <c r="L36" s="84">
        <f t="shared" si="0"/>
        <v>1198000</v>
      </c>
      <c r="M36" s="84">
        <v>252</v>
      </c>
      <c r="N36" s="98">
        <v>912</v>
      </c>
      <c r="O36" s="106"/>
      <c r="P36" s="84" t="s">
        <v>29</v>
      </c>
      <c r="Q36" s="110"/>
      <c r="R36" s="101"/>
      <c r="S36" s="143">
        <v>20</v>
      </c>
      <c r="T36" s="151" t="s">
        <v>253</v>
      </c>
      <c r="U36" s="136">
        <v>700</v>
      </c>
      <c r="V36" s="138">
        <v>280</v>
      </c>
      <c r="W36" s="244" t="s">
        <v>1</v>
      </c>
    </row>
    <row r="37" spans="1:23" s="28" customFormat="1" ht="15" customHeight="1" x14ac:dyDescent="0.5">
      <c r="A37" s="137">
        <v>32</v>
      </c>
      <c r="B37" s="74" t="s">
        <v>173</v>
      </c>
      <c r="C37" s="75" t="s">
        <v>174</v>
      </c>
      <c r="D37" s="76" t="s">
        <v>175</v>
      </c>
      <c r="E37" s="77" t="s">
        <v>176</v>
      </c>
      <c r="F37" s="75">
        <v>6751141316</v>
      </c>
      <c r="G37" s="75">
        <v>1010078999</v>
      </c>
      <c r="H37" s="75" t="s">
        <v>42</v>
      </c>
      <c r="I37" s="75" t="s">
        <v>43</v>
      </c>
      <c r="J37" s="145" t="s">
        <v>23</v>
      </c>
      <c r="K37" s="91">
        <v>1377841.2000000463</v>
      </c>
      <c r="L37" s="84">
        <v>1240000</v>
      </c>
      <c r="M37" s="84">
        <v>252</v>
      </c>
      <c r="N37" s="146">
        <v>835</v>
      </c>
      <c r="O37" s="106" t="s">
        <v>1</v>
      </c>
      <c r="P37" s="84" t="s">
        <v>29</v>
      </c>
      <c r="Q37" s="110" t="s">
        <v>258</v>
      </c>
      <c r="R37" s="147"/>
      <c r="S37" s="143">
        <v>20</v>
      </c>
      <c r="T37" s="151" t="s">
        <v>253</v>
      </c>
      <c r="U37" s="136">
        <v>466.19999999999993</v>
      </c>
      <c r="V37" s="138">
        <v>490</v>
      </c>
      <c r="W37" s="244" t="s">
        <v>1</v>
      </c>
    </row>
    <row r="38" spans="1:23" s="28" customFormat="1" ht="15" customHeight="1" x14ac:dyDescent="0.5">
      <c r="A38" s="79">
        <v>33</v>
      </c>
      <c r="B38" s="254" t="s">
        <v>429</v>
      </c>
      <c r="C38" s="260" t="s">
        <v>432</v>
      </c>
      <c r="D38" s="261" t="s">
        <v>434</v>
      </c>
      <c r="E38" s="262" t="s">
        <v>60</v>
      </c>
      <c r="F38" s="268">
        <v>700540438271</v>
      </c>
      <c r="G38" s="260" t="s">
        <v>433</v>
      </c>
      <c r="H38" s="271" t="s">
        <v>437</v>
      </c>
      <c r="I38" s="272" t="s">
        <v>438</v>
      </c>
      <c r="J38" s="145" t="s">
        <v>23</v>
      </c>
      <c r="K38" s="238">
        <v>561923</v>
      </c>
      <c r="L38" s="84">
        <v>505730</v>
      </c>
      <c r="M38" s="239">
        <v>126</v>
      </c>
      <c r="N38" s="240">
        <v>385</v>
      </c>
      <c r="O38" s="259" t="s">
        <v>1</v>
      </c>
      <c r="P38" s="239"/>
      <c r="Q38" s="275" t="s">
        <v>445</v>
      </c>
      <c r="R38" s="241"/>
      <c r="S38" s="242">
        <v>20</v>
      </c>
      <c r="T38" s="151" t="s">
        <v>253</v>
      </c>
      <c r="U38" s="269">
        <v>100</v>
      </c>
      <c r="V38" s="270">
        <v>145</v>
      </c>
      <c r="W38" s="245" t="s">
        <v>1</v>
      </c>
    </row>
    <row r="39" spans="1:23" s="28" customFormat="1" ht="15" customHeight="1" thickBot="1" x14ac:dyDescent="0.55000000000000004">
      <c r="A39" s="139">
        <v>34</v>
      </c>
      <c r="B39" s="255" t="s">
        <v>430</v>
      </c>
      <c r="C39" s="256" t="s">
        <v>431</v>
      </c>
      <c r="D39" s="267" t="s">
        <v>436</v>
      </c>
      <c r="E39" s="257" t="s">
        <v>84</v>
      </c>
      <c r="F39" s="256">
        <v>3419994289</v>
      </c>
      <c r="G39" s="256" t="s">
        <v>435</v>
      </c>
      <c r="H39" s="256" t="s">
        <v>85</v>
      </c>
      <c r="I39" s="266" t="s">
        <v>85</v>
      </c>
      <c r="J39" s="258" t="s">
        <v>23</v>
      </c>
      <c r="K39" s="263">
        <v>2983680</v>
      </c>
      <c r="L39" s="73">
        <f>0.9*K39</f>
        <v>2685312</v>
      </c>
      <c r="M39" s="264">
        <v>252</v>
      </c>
      <c r="N39" s="265">
        <v>835</v>
      </c>
      <c r="O39" s="107"/>
      <c r="P39" s="73"/>
      <c r="Q39" s="111"/>
      <c r="R39" s="148"/>
      <c r="S39" s="149">
        <v>20</v>
      </c>
      <c r="T39" s="303" t="s">
        <v>248</v>
      </c>
      <c r="U39" s="140"/>
      <c r="V39" s="141"/>
      <c r="W39" s="246" t="s">
        <v>1</v>
      </c>
    </row>
    <row r="40" spans="1:23" s="29" customFormat="1" ht="15.3" thickBot="1" x14ac:dyDescent="0.55000000000000004">
      <c r="B40" s="30"/>
      <c r="C40" s="30"/>
      <c r="D40" s="30"/>
      <c r="E40" s="30"/>
      <c r="F40" s="30"/>
      <c r="J40" s="31" t="s">
        <v>177</v>
      </c>
      <c r="K40" s="92">
        <f>SUMIFS(K$6:K$39,$W$6:$W$39,"Yes")</f>
        <v>41774242.978300363</v>
      </c>
      <c r="L40" s="93">
        <f t="shared" ref="L40:N40" si="5">SUMIFS(L$6:L$39,$W$6:$W$39,"Yes")</f>
        <v>37598042</v>
      </c>
      <c r="M40" s="93">
        <f t="shared" si="5"/>
        <v>6682.5</v>
      </c>
      <c r="N40" s="104">
        <f t="shared" si="5"/>
        <v>20119</v>
      </c>
      <c r="O40" s="22"/>
      <c r="P40" s="96"/>
      <c r="Q40" s="96"/>
      <c r="R40" s="96"/>
    </row>
    <row r="41" spans="1:23" s="29" customFormat="1" ht="15.6" x14ac:dyDescent="0.6">
      <c r="A41" s="48" t="s">
        <v>178</v>
      </c>
      <c r="B41" s="30"/>
      <c r="C41" s="30"/>
      <c r="D41" s="30"/>
      <c r="E41" s="30"/>
      <c r="F41" s="30"/>
      <c r="M41" s="22"/>
      <c r="N41" s="28"/>
      <c r="O41" s="22"/>
      <c r="P41" s="22"/>
      <c r="Q41" s="22"/>
      <c r="R41" s="22"/>
    </row>
    <row r="42" spans="1:23" x14ac:dyDescent="0.55000000000000004">
      <c r="A42" s="58" t="s">
        <v>179</v>
      </c>
      <c r="F42" s="22"/>
      <c r="G42" s="32"/>
      <c r="H42" s="33"/>
      <c r="I42" s="90"/>
      <c r="N42" s="28"/>
    </row>
    <row r="43" spans="1:23" x14ac:dyDescent="0.55000000000000004">
      <c r="A43" s="97" t="s">
        <v>249</v>
      </c>
      <c r="F43" s="22"/>
      <c r="G43" s="32"/>
      <c r="H43" s="33"/>
      <c r="I43" s="90"/>
    </row>
    <row r="44" spans="1:23" x14ac:dyDescent="0.55000000000000004">
      <c r="A44" s="97" t="s">
        <v>252</v>
      </c>
      <c r="F44" s="22"/>
      <c r="G44" s="32"/>
      <c r="H44" s="33"/>
      <c r="I44" s="90"/>
    </row>
    <row r="45" spans="1:23" x14ac:dyDescent="0.55000000000000004">
      <c r="A45" s="97"/>
      <c r="F45" s="22"/>
      <c r="G45" s="32"/>
      <c r="H45" s="33"/>
      <c r="I45" s="90"/>
      <c r="K45" s="90"/>
    </row>
    <row r="46" spans="1:23" x14ac:dyDescent="0.55000000000000004">
      <c r="A46" s="97"/>
      <c r="F46" s="22"/>
      <c r="G46" s="32"/>
      <c r="H46" s="33"/>
      <c r="I46" s="90"/>
      <c r="K46" s="90"/>
    </row>
    <row r="47" spans="1:23" x14ac:dyDescent="0.55000000000000004">
      <c r="A47" s="97"/>
      <c r="F47" s="22"/>
      <c r="G47" s="32"/>
      <c r="H47" s="33"/>
      <c r="I47" s="90"/>
      <c r="K47" s="90"/>
    </row>
    <row r="48" spans="1:23" x14ac:dyDescent="0.5">
      <c r="F48" s="22"/>
      <c r="G48" s="32"/>
      <c r="H48" s="33"/>
      <c r="I48" s="90"/>
      <c r="K48" s="90"/>
    </row>
    <row r="49" spans="6:11" x14ac:dyDescent="0.5">
      <c r="F49" s="22"/>
      <c r="G49" s="32"/>
      <c r="H49" s="33"/>
      <c r="I49" s="90"/>
      <c r="K49" s="90"/>
    </row>
    <row r="50" spans="6:11" x14ac:dyDescent="0.5">
      <c r="F50" s="22"/>
      <c r="G50" s="32"/>
      <c r="H50" s="33"/>
      <c r="I50" s="90"/>
      <c r="K50" s="90"/>
    </row>
    <row r="51" spans="6:11" x14ac:dyDescent="0.5">
      <c r="F51" s="22"/>
      <c r="G51" s="32"/>
      <c r="H51" s="33"/>
      <c r="I51" s="90"/>
      <c r="K51" s="90"/>
    </row>
    <row r="52" spans="6:11" x14ac:dyDescent="0.5">
      <c r="F52" s="22"/>
      <c r="G52" s="32"/>
      <c r="H52" s="33"/>
      <c r="I52" s="90"/>
      <c r="K52" s="90"/>
    </row>
    <row r="53" spans="6:11" x14ac:dyDescent="0.5">
      <c r="F53" s="22"/>
      <c r="G53" s="32"/>
      <c r="H53" s="33"/>
      <c r="I53" s="90"/>
      <c r="K53" s="90"/>
    </row>
    <row r="54" spans="6:11" x14ac:dyDescent="0.5">
      <c r="F54" s="22"/>
      <c r="G54" s="32"/>
      <c r="H54" s="33"/>
      <c r="I54" s="299"/>
      <c r="K54" s="90"/>
    </row>
    <row r="55" spans="6:11" x14ac:dyDescent="0.5">
      <c r="F55" s="22"/>
      <c r="G55" s="32"/>
      <c r="H55" s="33"/>
      <c r="I55" s="299"/>
      <c r="K55" s="90"/>
    </row>
    <row r="56" spans="6:11" x14ac:dyDescent="0.5">
      <c r="F56" s="22"/>
      <c r="G56" s="32"/>
      <c r="H56" s="33"/>
      <c r="I56" s="299"/>
      <c r="K56" s="90"/>
    </row>
    <row r="57" spans="6:11" x14ac:dyDescent="0.5">
      <c r="F57" s="22"/>
      <c r="G57" s="35"/>
      <c r="H57" s="90"/>
      <c r="I57" s="299"/>
      <c r="K57" s="90"/>
    </row>
    <row r="58" spans="6:11" x14ac:dyDescent="0.5">
      <c r="F58" s="22"/>
      <c r="G58" s="35"/>
      <c r="H58" s="90"/>
      <c r="I58" s="90"/>
      <c r="K58" s="90"/>
    </row>
    <row r="59" spans="6:11" x14ac:dyDescent="0.5">
      <c r="F59" s="22"/>
      <c r="G59" s="35"/>
      <c r="H59" s="90"/>
      <c r="I59" s="90"/>
      <c r="K59" s="90"/>
    </row>
    <row r="60" spans="6:11" x14ac:dyDescent="0.5">
      <c r="F60" s="22"/>
      <c r="G60" s="35"/>
      <c r="H60" s="90"/>
      <c r="I60" s="90"/>
      <c r="K60" s="90"/>
    </row>
    <row r="61" spans="6:11" x14ac:dyDescent="0.5">
      <c r="F61" s="22"/>
      <c r="G61" s="35"/>
      <c r="H61" s="90"/>
      <c r="I61" s="90"/>
      <c r="K61" s="90"/>
    </row>
    <row r="62" spans="6:11" x14ac:dyDescent="0.5">
      <c r="F62" s="22"/>
      <c r="G62" s="35"/>
      <c r="H62" s="90"/>
      <c r="I62" s="90"/>
      <c r="K62" s="90"/>
    </row>
    <row r="63" spans="6:11" x14ac:dyDescent="0.5">
      <c r="F63" s="22"/>
      <c r="G63" s="35"/>
      <c r="H63" s="90"/>
      <c r="I63" s="90"/>
      <c r="K63" s="90"/>
    </row>
    <row r="64" spans="6:11" x14ac:dyDescent="0.5">
      <c r="F64" s="22"/>
      <c r="G64" s="35"/>
      <c r="H64" s="90"/>
      <c r="I64" s="90"/>
      <c r="K64" s="90"/>
    </row>
    <row r="65" spans="11:11" x14ac:dyDescent="0.5">
      <c r="K65" s="90"/>
    </row>
    <row r="66" spans="11:11" x14ac:dyDescent="0.5">
      <c r="K66" s="90"/>
    </row>
    <row r="67" spans="11:11" x14ac:dyDescent="0.5">
      <c r="K67" s="90"/>
    </row>
    <row r="68" spans="11:11" x14ac:dyDescent="0.5">
      <c r="K68" s="34"/>
    </row>
  </sheetData>
  <sheetProtection algorithmName="SHA-512" hashValue="tXBUi9tHGc+ribTOyzRupVeglskaEMkdZVbIjHLetE4EGwxotPP7QGu3m5wNZ7HjJSu9fRXVWNry3JKzfWa0PA==" saltValue="+BANK5uB0rM3vPg1ph7ZYQ==" spinCount="100000" sheet="1" objects="1" scenarios="1"/>
  <mergeCells count="2">
    <mergeCell ref="I54:I55"/>
    <mergeCell ref="I56:I57"/>
  </mergeCells>
  <phoneticPr fontId="14" type="noConversion"/>
  <conditionalFormatting sqref="A6:W39">
    <cfRule type="expression" dxfId="2" priority="2">
      <formula>($W6="No")</formula>
    </cfRule>
  </conditionalFormatting>
  <dataValidations count="1">
    <dataValidation type="list" allowBlank="1" showInputMessage="1" showErrorMessage="1" sqref="W6:W39" xr:uid="{A462CFEF-6ECA-43FA-B27E-C89E4923D984}">
      <formula1>"Yes,No"</formula1>
    </dataValidation>
  </dataValidations>
  <pageMargins left="0.7" right="0.7" top="0.75" bottom="0.75" header="0.3" footer="0.3"/>
  <pageSetup scale="38" fitToHeight="0" orientation="landscape" r:id="rId1"/>
  <headerFooter>
    <oddFooter>&amp;L&amp;K000000&amp;D&amp;R&amp;10&amp;K000000&amp;A | &amp;P</oddFooter>
  </headerFooter>
  <ignoredErrors>
    <ignoredError sqref="F30:G31 F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548C9-87D9-42D7-B5AA-D99DA4421D6B}">
  <dimension ref="A1:W39"/>
  <sheetViews>
    <sheetView showGridLines="0" zoomScaleNormal="100" workbookViewId="0">
      <pane xSplit="3" ySplit="5" topLeftCell="E6" activePane="bottomRight" state="frozen"/>
      <selection pane="topRight" activeCell="D1" sqref="D1"/>
      <selection pane="bottomLeft" activeCell="A6" sqref="A6"/>
      <selection pane="bottomRight"/>
    </sheetView>
  </sheetViews>
  <sheetFormatPr defaultRowHeight="15" x14ac:dyDescent="0.5"/>
  <cols>
    <col min="1" max="1" width="8.6796875" customWidth="1"/>
    <col min="2" max="2" width="29.76953125" bestFit="1" customWidth="1"/>
    <col min="3" max="3" width="6.2265625" bestFit="1" customWidth="1"/>
    <col min="4" max="4" width="6.2265625" hidden="1" customWidth="1"/>
    <col min="6" max="15" width="14.86328125" customWidth="1"/>
    <col min="16" max="16" width="89.31640625" customWidth="1"/>
    <col min="17" max="22" width="14.76953125" customWidth="1"/>
    <col min="23" max="23" width="18.6796875" customWidth="1"/>
  </cols>
  <sheetData>
    <row r="1" spans="1:23" ht="28.2" x14ac:dyDescent="0.5">
      <c r="A1" s="119" t="str">
        <f ca="1">"Attachment C1, "&amp;MID(CELL("filename",H1),FIND("]",CELL("filename",H1))+1,256)</f>
        <v>Attachment C1, Existing Generator Details</v>
      </c>
    </row>
    <row r="2" spans="1:23" ht="20.399999999999999" x14ac:dyDescent="0.5">
      <c r="A2" s="120" t="str">
        <f>Instructions!B7</f>
        <v>Judicial Council of California Proposed System Specification Form</v>
      </c>
    </row>
    <row r="4" spans="1:23" ht="15.3" thickBot="1" x14ac:dyDescent="0.55000000000000004"/>
    <row r="5" spans="1:23" ht="57.9" thickBot="1" x14ac:dyDescent="0.55000000000000004">
      <c r="A5" s="40" t="s">
        <v>5</v>
      </c>
      <c r="B5" s="115" t="s">
        <v>6</v>
      </c>
      <c r="C5" s="118" t="s">
        <v>7</v>
      </c>
      <c r="D5" s="117" t="str">
        <f>'Site Data'!W5</f>
        <v>Include</v>
      </c>
      <c r="E5" s="114" t="s">
        <v>269</v>
      </c>
      <c r="F5" s="115" t="s">
        <v>270</v>
      </c>
      <c r="G5" s="115" t="s">
        <v>271</v>
      </c>
      <c r="H5" s="115" t="s">
        <v>272</v>
      </c>
      <c r="I5" s="115" t="s">
        <v>273</v>
      </c>
      <c r="J5" s="115" t="s">
        <v>274</v>
      </c>
      <c r="K5" s="115" t="s">
        <v>275</v>
      </c>
      <c r="L5" s="115" t="s">
        <v>276</v>
      </c>
      <c r="M5" s="115" t="s">
        <v>277</v>
      </c>
      <c r="N5" s="115" t="s">
        <v>278</v>
      </c>
      <c r="O5" s="115" t="s">
        <v>279</v>
      </c>
      <c r="P5" s="115" t="s">
        <v>280</v>
      </c>
      <c r="Q5" s="115" t="s">
        <v>281</v>
      </c>
      <c r="R5" s="115" t="s">
        <v>282</v>
      </c>
      <c r="S5" s="115" t="s">
        <v>283</v>
      </c>
      <c r="T5" s="115" t="s">
        <v>284</v>
      </c>
      <c r="U5" s="115" t="s">
        <v>285</v>
      </c>
      <c r="V5" s="115" t="s">
        <v>286</v>
      </c>
      <c r="W5" s="46" t="s">
        <v>287</v>
      </c>
    </row>
    <row r="6" spans="1:23" ht="28.8" x14ac:dyDescent="0.5">
      <c r="A6" s="121">
        <v>1</v>
      </c>
      <c r="B6" s="122" t="str">
        <f>INDEX(Site_Data_Table,MATCH($A6,'Site Data'!$A$5:$A$39,0),MATCH(B$5,Site_Data_Column_Names,0))</f>
        <v>Fremont Hall of Justice</v>
      </c>
      <c r="C6" s="123" t="str">
        <f>INDEX(Site_Data_Table,MATCH($A6,'Site Data'!$A$5:$A$39,0),MATCH(C$5,Site_Data_Column_Names,0))</f>
        <v>01-H1</v>
      </c>
      <c r="D6" s="250" t="str">
        <f>INDEX(Site_Data_Table,MATCH($A6,'Site Data'!$A$5:$A$39,0),MATCH(D$5,Site_Data_Column_Names,0))</f>
        <v>Yes</v>
      </c>
      <c r="E6" s="124" t="s">
        <v>288</v>
      </c>
      <c r="F6" s="122" t="s">
        <v>289</v>
      </c>
      <c r="G6" s="122" t="s">
        <v>290</v>
      </c>
      <c r="H6" s="122" t="s">
        <v>291</v>
      </c>
      <c r="I6" s="122">
        <v>482095</v>
      </c>
      <c r="J6" s="122">
        <v>27760</v>
      </c>
      <c r="K6" s="122">
        <v>180</v>
      </c>
      <c r="L6" s="122">
        <v>480</v>
      </c>
      <c r="M6" s="122" t="s">
        <v>292</v>
      </c>
      <c r="N6" s="122" t="s">
        <v>293</v>
      </c>
      <c r="O6" s="122">
        <v>3</v>
      </c>
      <c r="P6" s="122" t="s">
        <v>294</v>
      </c>
      <c r="Q6" s="122" t="s">
        <v>295</v>
      </c>
      <c r="R6" s="122" t="s">
        <v>296</v>
      </c>
      <c r="S6" s="122" t="s">
        <v>289</v>
      </c>
      <c r="T6" s="122" t="s">
        <v>297</v>
      </c>
      <c r="U6" s="122" t="s">
        <v>298</v>
      </c>
      <c r="V6" s="122" t="s">
        <v>299</v>
      </c>
      <c r="W6" s="125" t="s">
        <v>300</v>
      </c>
    </row>
    <row r="7" spans="1:23" ht="72" x14ac:dyDescent="0.5">
      <c r="A7" s="121">
        <v>2</v>
      </c>
      <c r="B7" s="122" t="str">
        <f>INDEX(Site_Data_Table,MATCH($A7,'Site Data'!$A$5:$A$39,0),MATCH(B$5,Site_Data_Column_Names,0))</f>
        <v>Amador Superior Court</v>
      </c>
      <c r="C7" s="123" t="str">
        <f>INDEX(Site_Data_Table,MATCH($A7,'Site Data'!$A$5:$A$39,0),MATCH(C$5,Site_Data_Column_Names,0))</f>
        <v>03-C1</v>
      </c>
      <c r="D7" s="121" t="str">
        <f>INDEX(Site_Data_Table,MATCH($A7,'Site Data'!$A$5:$A$39,0),MATCH(D$5,Site_Data_Column_Names,0))</f>
        <v>Yes</v>
      </c>
      <c r="E7" s="124" t="s">
        <v>288</v>
      </c>
      <c r="F7" s="122" t="s">
        <v>301</v>
      </c>
      <c r="G7" s="122" t="s">
        <v>290</v>
      </c>
      <c r="H7" s="122" t="s">
        <v>302</v>
      </c>
      <c r="I7" s="122">
        <v>2140144</v>
      </c>
      <c r="J7" s="122">
        <v>39249</v>
      </c>
      <c r="K7" s="122">
        <v>157</v>
      </c>
      <c r="L7" s="122" t="s">
        <v>303</v>
      </c>
      <c r="M7" s="122" t="s">
        <v>304</v>
      </c>
      <c r="N7" s="122" t="s">
        <v>293</v>
      </c>
      <c r="O7" s="122" t="s">
        <v>305</v>
      </c>
      <c r="P7" s="122" t="s">
        <v>306</v>
      </c>
      <c r="Q7" s="122" t="s">
        <v>307</v>
      </c>
      <c r="R7" s="122" t="s">
        <v>292</v>
      </c>
      <c r="S7" s="122" t="s">
        <v>301</v>
      </c>
      <c r="T7" s="122" t="s">
        <v>308</v>
      </c>
      <c r="U7" s="122" t="s">
        <v>308</v>
      </c>
      <c r="V7" s="122" t="s">
        <v>299</v>
      </c>
      <c r="W7" s="125" t="s">
        <v>309</v>
      </c>
    </row>
    <row r="8" spans="1:23" ht="32.5" customHeight="1" x14ac:dyDescent="0.5">
      <c r="A8" s="121">
        <v>3</v>
      </c>
      <c r="B8" s="122" t="str">
        <f>INDEX(Site_Data_Table,MATCH($A8,'Site Data'!$A$5:$A$39,0),MATCH(B$5,Site_Data_Column_Names,0))</f>
        <v>North Butte County Courthouse</v>
      </c>
      <c r="C8" s="123" t="str">
        <f>INDEX(Site_Data_Table,MATCH($A8,'Site Data'!$A$5:$A$39,0),MATCH(C$5,Site_Data_Column_Names,0))</f>
        <v>04-F1</v>
      </c>
      <c r="D8" s="121" t="str">
        <f>INDEX(Site_Data_Table,MATCH($A8,'Site Data'!$A$5:$A$39,0),MATCH(D$5,Site_Data_Column_Names,0))</f>
        <v>Yes</v>
      </c>
      <c r="E8" s="124" t="s">
        <v>288</v>
      </c>
      <c r="F8" s="122" t="s">
        <v>310</v>
      </c>
      <c r="G8" s="122" t="s">
        <v>311</v>
      </c>
      <c r="H8" s="122" t="s">
        <v>312</v>
      </c>
      <c r="I8" s="122" t="s">
        <v>312</v>
      </c>
      <c r="J8" s="122" t="e">
        <v>#N/A</v>
      </c>
      <c r="K8" s="122" t="e">
        <v>#N/A</v>
      </c>
      <c r="L8" s="122" t="e">
        <v>#N/A</v>
      </c>
      <c r="M8" s="122" t="e">
        <v>#N/A</v>
      </c>
      <c r="N8" s="122" t="e">
        <v>#N/A</v>
      </c>
      <c r="O8" s="122" t="e">
        <v>#N/A</v>
      </c>
      <c r="P8" s="122" t="e">
        <v>#N/A</v>
      </c>
      <c r="Q8" s="122" t="e">
        <v>#N/A</v>
      </c>
      <c r="R8" s="122" t="e">
        <v>#N/A</v>
      </c>
      <c r="S8" s="122" t="e">
        <v>#N/A</v>
      </c>
      <c r="T8" s="122" t="e">
        <v>#N/A</v>
      </c>
      <c r="U8" s="122" t="e">
        <v>#N/A</v>
      </c>
      <c r="V8" s="122" t="e">
        <v>#N/A</v>
      </c>
      <c r="W8" s="125" t="e">
        <v>#N/A</v>
      </c>
    </row>
    <row r="9" spans="1:23" ht="28.8" x14ac:dyDescent="0.5">
      <c r="A9" s="121">
        <v>4</v>
      </c>
      <c r="B9" s="122" t="str">
        <f>INDEX(Site_Data_Table,MATCH($A9,'Site Data'!$A$5:$A$39,0),MATCH(B$5,Site_Data_Column_Names,0))</f>
        <v>Bray Courts</v>
      </c>
      <c r="C9" s="123" t="str">
        <f>INDEX(Site_Data_Table,MATCH($A9,'Site Data'!$A$5:$A$39,0),MATCH(C$5,Site_Data_Column_Names,0))</f>
        <v>07-A3</v>
      </c>
      <c r="D9" s="121" t="str">
        <f>INDEX(Site_Data_Table,MATCH($A9,'Site Data'!$A$5:$A$39,0),MATCH(D$5,Site_Data_Column_Names,0))</f>
        <v>Yes</v>
      </c>
      <c r="E9" s="124" t="s">
        <v>288</v>
      </c>
      <c r="F9" s="122" t="s">
        <v>313</v>
      </c>
      <c r="G9" s="122" t="s">
        <v>314</v>
      </c>
      <c r="H9" s="122" t="s">
        <v>315</v>
      </c>
      <c r="I9" s="122" t="s">
        <v>316</v>
      </c>
      <c r="J9" s="122">
        <v>31413</v>
      </c>
      <c r="K9" s="122">
        <v>110</v>
      </c>
      <c r="L9" s="122" t="s">
        <v>317</v>
      </c>
      <c r="M9" s="122">
        <v>90</v>
      </c>
      <c r="N9" s="122" t="s">
        <v>293</v>
      </c>
      <c r="O9" s="122">
        <v>3</v>
      </c>
      <c r="P9" s="122" t="s">
        <v>318</v>
      </c>
      <c r="Q9" s="122" t="s">
        <v>313</v>
      </c>
      <c r="R9" s="122" t="s">
        <v>313</v>
      </c>
      <c r="S9" s="122" t="s">
        <v>313</v>
      </c>
      <c r="T9" s="122" t="s">
        <v>304</v>
      </c>
      <c r="U9" s="122" t="s">
        <v>304</v>
      </c>
      <c r="V9" s="122" t="s">
        <v>299</v>
      </c>
      <c r="W9" s="125" t="s">
        <v>300</v>
      </c>
    </row>
    <row r="10" spans="1:23" ht="57.6" x14ac:dyDescent="0.5">
      <c r="A10" s="121">
        <v>5</v>
      </c>
      <c r="B10" s="122" t="str">
        <f>INDEX(Site_Data_Table,MATCH($A10,'Site Data'!$A$5:$A$39,0),MATCH(B$5,Site_Data_Column_Names,0))</f>
        <v>Richard E. Arnason Justice Center</v>
      </c>
      <c r="C10" s="123" t="str">
        <f>INDEX(Site_Data_Table,MATCH($A10,'Site Data'!$A$5:$A$39,0),MATCH(C$5,Site_Data_Column_Names,0))</f>
        <v>07-E3</v>
      </c>
      <c r="D10" s="121" t="str">
        <f>INDEX(Site_Data_Table,MATCH($A10,'Site Data'!$A$5:$A$39,0),MATCH(D$5,Site_Data_Column_Names,0))</f>
        <v>Yes</v>
      </c>
      <c r="E10" s="124" t="s">
        <v>288</v>
      </c>
      <c r="F10" s="122" t="s">
        <v>319</v>
      </c>
      <c r="G10" s="122" t="s">
        <v>320</v>
      </c>
      <c r="H10" s="122" t="s">
        <v>321</v>
      </c>
      <c r="I10" s="122" t="s">
        <v>322</v>
      </c>
      <c r="J10" s="122">
        <v>40497</v>
      </c>
      <c r="K10" s="122">
        <v>755</v>
      </c>
      <c r="L10" s="122">
        <v>460</v>
      </c>
      <c r="M10" s="122" t="s">
        <v>304</v>
      </c>
      <c r="N10" s="122" t="s">
        <v>293</v>
      </c>
      <c r="O10" s="122">
        <v>3</v>
      </c>
      <c r="P10" s="122" t="s">
        <v>323</v>
      </c>
      <c r="Q10" s="122" t="s">
        <v>307</v>
      </c>
      <c r="R10" s="122" t="s">
        <v>324</v>
      </c>
      <c r="S10" s="122" t="s">
        <v>319</v>
      </c>
      <c r="T10" s="122" t="s">
        <v>325</v>
      </c>
      <c r="U10" s="122" t="s">
        <v>325</v>
      </c>
      <c r="V10" s="122" t="s">
        <v>1</v>
      </c>
      <c r="W10" s="125" t="s">
        <v>300</v>
      </c>
    </row>
    <row r="11" spans="1:23" ht="57.6" x14ac:dyDescent="0.5">
      <c r="A11" s="121">
        <v>6</v>
      </c>
      <c r="B11" s="122" t="str">
        <f>INDEX(Site_Data_Table,MATCH($A11,'Site Data'!$A$5:$A$39,0),MATCH(B$5,Site_Data_Column_Names,0))</f>
        <v>Walnut Creek Courthouse</v>
      </c>
      <c r="C11" s="123" t="str">
        <f>INDEX(Site_Data_Table,MATCH($A11,'Site Data'!$A$5:$A$39,0),MATCH(C$5,Site_Data_Column_Names,0))</f>
        <v>07-C1</v>
      </c>
      <c r="D11" s="121" t="str">
        <f>INDEX(Site_Data_Table,MATCH($A11,'Site Data'!$A$5:$A$39,0),MATCH(D$5,Site_Data_Column_Names,0))</f>
        <v>Yes</v>
      </c>
      <c r="E11" s="124" t="s">
        <v>288</v>
      </c>
      <c r="F11" s="122" t="s">
        <v>326</v>
      </c>
      <c r="G11" s="122" t="s">
        <v>327</v>
      </c>
      <c r="H11" s="122" t="s">
        <v>328</v>
      </c>
      <c r="I11" s="122" t="s">
        <v>304</v>
      </c>
      <c r="J11" s="122">
        <v>1</v>
      </c>
      <c r="K11" s="122">
        <v>16.5</v>
      </c>
      <c r="L11" s="122">
        <v>480</v>
      </c>
      <c r="M11" s="122" t="s">
        <v>304</v>
      </c>
      <c r="N11" s="122" t="s">
        <v>293</v>
      </c>
      <c r="O11" s="122">
        <v>3</v>
      </c>
      <c r="P11" s="122" t="s">
        <v>329</v>
      </c>
      <c r="Q11" s="122">
        <v>0</v>
      </c>
      <c r="R11" s="122" t="s">
        <v>330</v>
      </c>
      <c r="S11" s="122" t="s">
        <v>326</v>
      </c>
      <c r="T11" s="122" t="s">
        <v>304</v>
      </c>
      <c r="U11" s="122" t="s">
        <v>304</v>
      </c>
      <c r="V11" s="122" t="s">
        <v>3</v>
      </c>
      <c r="W11" s="125" t="s">
        <v>300</v>
      </c>
    </row>
    <row r="12" spans="1:23" ht="43.2" x14ac:dyDescent="0.5">
      <c r="A12" s="121">
        <v>7</v>
      </c>
      <c r="B12" s="122" t="str">
        <f>INDEX(Site_Data_Table,MATCH($A12,'Site Data'!$A$5:$A$39,0),MATCH(B$5,Site_Data_Column_Names,0))</f>
        <v>B. F. Sisk Courthouse</v>
      </c>
      <c r="C12" s="123" t="str">
        <f>INDEX(Site_Data_Table,MATCH($A12,'Site Data'!$A$5:$A$39,0),MATCH(C$5,Site_Data_Column_Names,0))</f>
        <v>10-O1</v>
      </c>
      <c r="D12" s="121" t="str">
        <f>INDEX(Site_Data_Table,MATCH($A12,'Site Data'!$A$5:$A$39,0),MATCH(D$5,Site_Data_Column_Names,0))</f>
        <v>Yes</v>
      </c>
      <c r="E12" s="124" t="s">
        <v>288</v>
      </c>
      <c r="F12" s="122" t="s">
        <v>331</v>
      </c>
      <c r="G12" s="122" t="s">
        <v>332</v>
      </c>
      <c r="H12" s="122" t="s">
        <v>333</v>
      </c>
      <c r="I12" s="122" t="s">
        <v>334</v>
      </c>
      <c r="J12" s="122">
        <v>40534</v>
      </c>
      <c r="K12" s="122">
        <v>599</v>
      </c>
      <c r="L12" s="122">
        <v>480</v>
      </c>
      <c r="M12" s="122">
        <v>527</v>
      </c>
      <c r="N12" s="122" t="s">
        <v>293</v>
      </c>
      <c r="O12" s="122">
        <v>0</v>
      </c>
      <c r="P12" s="122" t="s">
        <v>335</v>
      </c>
      <c r="Q12" s="122" t="s">
        <v>336</v>
      </c>
      <c r="R12" s="122" t="s">
        <v>337</v>
      </c>
      <c r="S12" s="122" t="s">
        <v>331</v>
      </c>
      <c r="T12" s="122" t="s">
        <v>304</v>
      </c>
      <c r="U12" s="122" t="s">
        <v>304</v>
      </c>
      <c r="V12" s="122" t="s">
        <v>1</v>
      </c>
      <c r="W12" s="125" t="s">
        <v>338</v>
      </c>
    </row>
    <row r="13" spans="1:23" x14ac:dyDescent="0.5">
      <c r="A13" s="121">
        <v>8</v>
      </c>
      <c r="B13" s="122" t="str">
        <f>INDEX(Site_Data_Table,MATCH($A13,'Site Data'!$A$5:$A$39,0),MATCH(B$5,Site_Data_Column_Names,0))</f>
        <v>Imperial County Courthouse</v>
      </c>
      <c r="C13" s="123" t="str">
        <f>INDEX(Site_Data_Table,MATCH($A13,'Site Data'!$A$5:$A$39,0),MATCH(C$5,Site_Data_Column_Names,0))</f>
        <v>13-A1</v>
      </c>
      <c r="D13" s="121" t="str">
        <f>INDEX(Site_Data_Table,MATCH($A13,'Site Data'!$A$5:$A$39,0),MATCH(D$5,Site_Data_Column_Names,0))</f>
        <v>Yes</v>
      </c>
      <c r="E13" s="124" t="s">
        <v>339</v>
      </c>
      <c r="F13" s="122" t="e">
        <v>#N/A</v>
      </c>
      <c r="G13" s="122" t="e">
        <v>#N/A</v>
      </c>
      <c r="H13" s="122" t="e">
        <v>#N/A</v>
      </c>
      <c r="I13" s="122" t="e">
        <v>#N/A</v>
      </c>
      <c r="J13" s="122" t="e">
        <v>#N/A</v>
      </c>
      <c r="K13" s="122" t="e">
        <v>#N/A</v>
      </c>
      <c r="L13" s="122" t="e">
        <v>#N/A</v>
      </c>
      <c r="M13" s="122" t="e">
        <v>#N/A</v>
      </c>
      <c r="N13" s="122" t="e">
        <v>#N/A</v>
      </c>
      <c r="O13" s="122" t="e">
        <v>#N/A</v>
      </c>
      <c r="P13" s="122" t="e">
        <v>#N/A</v>
      </c>
      <c r="Q13" s="122" t="e">
        <v>#N/A</v>
      </c>
      <c r="R13" s="122" t="e">
        <v>#N/A</v>
      </c>
      <c r="S13" s="122" t="e">
        <v>#N/A</v>
      </c>
      <c r="T13" s="122" t="e">
        <v>#N/A</v>
      </c>
      <c r="U13" s="122" t="e">
        <v>#N/A</v>
      </c>
      <c r="V13" s="122" t="e">
        <v>#N/A</v>
      </c>
      <c r="W13" s="125" t="e">
        <v>#N/A</v>
      </c>
    </row>
    <row r="14" spans="1:23" x14ac:dyDescent="0.5">
      <c r="A14" s="121">
        <v>9</v>
      </c>
      <c r="B14" s="122" t="str">
        <f>INDEX(Site_Data_Table,MATCH($A14,'Site Data'!$A$5:$A$39,0),MATCH(B$5,Site_Data_Column_Names,0))</f>
        <v>Delano/North Kern Court</v>
      </c>
      <c r="C14" s="123" t="str">
        <f>INDEX(Site_Data_Table,MATCH($A14,'Site Data'!$A$5:$A$39,0),MATCH(C$5,Site_Data_Column_Names,0))</f>
        <v>15-D1</v>
      </c>
      <c r="D14" s="121" t="str">
        <f>INDEX(Site_Data_Table,MATCH($A14,'Site Data'!$A$5:$A$39,0),MATCH(D$5,Site_Data_Column_Names,0))</f>
        <v>Yes</v>
      </c>
      <c r="E14" s="124" t="s">
        <v>339</v>
      </c>
      <c r="F14" s="122" t="e">
        <v>#N/A</v>
      </c>
      <c r="G14" s="122" t="e">
        <v>#N/A</v>
      </c>
      <c r="H14" s="122" t="e">
        <v>#N/A</v>
      </c>
      <c r="I14" s="122" t="e">
        <v>#N/A</v>
      </c>
      <c r="J14" s="122" t="e">
        <v>#N/A</v>
      </c>
      <c r="K14" s="122" t="e">
        <v>#N/A</v>
      </c>
      <c r="L14" s="122" t="e">
        <v>#N/A</v>
      </c>
      <c r="M14" s="122" t="e">
        <v>#N/A</v>
      </c>
      <c r="N14" s="122" t="e">
        <v>#N/A</v>
      </c>
      <c r="O14" s="122" t="e">
        <v>#N/A</v>
      </c>
      <c r="P14" s="122" t="e">
        <v>#N/A</v>
      </c>
      <c r="Q14" s="122" t="e">
        <v>#N/A</v>
      </c>
      <c r="R14" s="122" t="e">
        <v>#N/A</v>
      </c>
      <c r="S14" s="122" t="e">
        <v>#N/A</v>
      </c>
      <c r="T14" s="122" t="e">
        <v>#N/A</v>
      </c>
      <c r="U14" s="122" t="e">
        <v>#N/A</v>
      </c>
      <c r="V14" s="122" t="e">
        <v>#N/A</v>
      </c>
      <c r="W14" s="125" t="e">
        <v>#N/A</v>
      </c>
    </row>
    <row r="15" spans="1:23" ht="28.8" x14ac:dyDescent="0.5">
      <c r="A15" s="121">
        <v>10</v>
      </c>
      <c r="B15" s="122" t="str">
        <f>INDEX(Site_Data_Table,MATCH($A15,'Site Data'!$A$5:$A$39,0),MATCH(B$5,Site_Data_Column_Names,0))</f>
        <v>Kings Superior Court</v>
      </c>
      <c r="C15" s="123" t="str">
        <f>INDEX(Site_Data_Table,MATCH($A15,'Site Data'!$A$5:$A$39,0),MATCH(C$5,Site_Data_Column_Names,0))</f>
        <v>16-A5</v>
      </c>
      <c r="D15" s="121" t="str">
        <f>INDEX(Site_Data_Table,MATCH($A15,'Site Data'!$A$5:$A$39,0),MATCH(D$5,Site_Data_Column_Names,0))</f>
        <v>Yes</v>
      </c>
      <c r="E15" s="124" t="s">
        <v>288</v>
      </c>
      <c r="F15" s="122" t="s">
        <v>406</v>
      </c>
      <c r="G15" s="122" t="s">
        <v>332</v>
      </c>
      <c r="H15" s="122" t="s">
        <v>340</v>
      </c>
      <c r="I15" s="122" t="s">
        <v>341</v>
      </c>
      <c r="J15" s="122" t="e">
        <v>#N/A</v>
      </c>
      <c r="K15" s="122" t="e">
        <v>#N/A</v>
      </c>
      <c r="L15" s="122" t="e">
        <v>#N/A</v>
      </c>
      <c r="M15" s="122" t="e">
        <v>#N/A</v>
      </c>
      <c r="N15" s="122" t="e">
        <v>#N/A</v>
      </c>
      <c r="O15" s="122" t="e">
        <v>#N/A</v>
      </c>
      <c r="P15" s="122" t="e">
        <v>#N/A</v>
      </c>
      <c r="Q15" s="122" t="e">
        <v>#N/A</v>
      </c>
      <c r="R15" s="122" t="e">
        <v>#N/A</v>
      </c>
      <c r="S15" s="122" t="e">
        <v>#N/A</v>
      </c>
      <c r="T15" s="122" t="e">
        <v>#N/A</v>
      </c>
      <c r="U15" s="122" t="e">
        <v>#N/A</v>
      </c>
      <c r="V15" s="122" t="e">
        <v>#N/A</v>
      </c>
      <c r="W15" s="125" t="e">
        <v>#N/A</v>
      </c>
    </row>
    <row r="16" spans="1:23" x14ac:dyDescent="0.5">
      <c r="A16" s="121">
        <v>11</v>
      </c>
      <c r="B16" s="122" t="str">
        <f>INDEX(Site_Data_Table,MATCH($A16,'Site Data'!$A$5:$A$39,0),MATCH(B$5,Site_Data_Column_Names,0))</f>
        <v>Whittier Courthouse</v>
      </c>
      <c r="C16" s="123" t="str">
        <f>INDEX(Site_Data_Table,MATCH($A16,'Site Data'!$A$5:$A$39,0),MATCH(C$5,Site_Data_Column_Names,0))</f>
        <v>19-AO1</v>
      </c>
      <c r="D16" s="121" t="str">
        <f>INDEX(Site_Data_Table,MATCH($A16,'Site Data'!$A$5:$A$39,0),MATCH(D$5,Site_Data_Column_Names,0))</f>
        <v>Yes</v>
      </c>
      <c r="E16" s="124" t="s">
        <v>339</v>
      </c>
      <c r="F16" s="122" t="e">
        <v>#N/A</v>
      </c>
      <c r="G16" s="122" t="e">
        <v>#N/A</v>
      </c>
      <c r="H16" s="122" t="e">
        <v>#N/A</v>
      </c>
      <c r="I16" s="122" t="e">
        <v>#N/A</v>
      </c>
      <c r="J16" s="122" t="e">
        <v>#N/A</v>
      </c>
      <c r="K16" s="122" t="e">
        <v>#N/A</v>
      </c>
      <c r="L16" s="122" t="e">
        <v>#N/A</v>
      </c>
      <c r="M16" s="122" t="e">
        <v>#N/A</v>
      </c>
      <c r="N16" s="122" t="e">
        <v>#N/A</v>
      </c>
      <c r="O16" s="122" t="e">
        <v>#N/A</v>
      </c>
      <c r="P16" s="122" t="e">
        <v>#N/A</v>
      </c>
      <c r="Q16" s="122" t="e">
        <v>#N/A</v>
      </c>
      <c r="R16" s="122" t="e">
        <v>#N/A</v>
      </c>
      <c r="S16" s="122" t="e">
        <v>#N/A</v>
      </c>
      <c r="T16" s="122" t="e">
        <v>#N/A</v>
      </c>
      <c r="U16" s="122" t="e">
        <v>#N/A</v>
      </c>
      <c r="V16" s="122" t="e">
        <v>#N/A</v>
      </c>
      <c r="W16" s="125" t="e">
        <v>#N/A</v>
      </c>
    </row>
    <row r="17" spans="1:23" x14ac:dyDescent="0.5">
      <c r="A17" s="121">
        <v>12</v>
      </c>
      <c r="B17" s="122" t="str">
        <f>INDEX(Site_Data_Table,MATCH($A17,'Site Data'!$A$5:$A$39,0),MATCH(B$5,Site_Data_Column_Names,0))</f>
        <v>Santa Monica Courthouse</v>
      </c>
      <c r="C17" s="123" t="str">
        <f>INDEX(Site_Data_Table,MATCH($A17,'Site Data'!$A$5:$A$39,0),MATCH(C$5,Site_Data_Column_Names,0))</f>
        <v>19-AP1</v>
      </c>
      <c r="D17" s="121" t="str">
        <f>INDEX(Site_Data_Table,MATCH($A17,'Site Data'!$A$5:$A$39,0),MATCH(D$5,Site_Data_Column_Names,0))</f>
        <v>Yes</v>
      </c>
      <c r="E17" s="124" t="s">
        <v>339</v>
      </c>
      <c r="F17" s="122" t="e">
        <v>#N/A</v>
      </c>
      <c r="G17" s="122" t="e">
        <v>#N/A</v>
      </c>
      <c r="H17" s="122" t="e">
        <v>#N/A</v>
      </c>
      <c r="I17" s="122" t="e">
        <v>#N/A</v>
      </c>
      <c r="J17" s="122" t="e">
        <v>#N/A</v>
      </c>
      <c r="K17" s="122" t="e">
        <v>#N/A</v>
      </c>
      <c r="L17" s="122" t="e">
        <v>#N/A</v>
      </c>
      <c r="M17" s="122" t="e">
        <v>#N/A</v>
      </c>
      <c r="N17" s="122" t="e">
        <v>#N/A</v>
      </c>
      <c r="O17" s="122" t="e">
        <v>#N/A</v>
      </c>
      <c r="P17" s="122" t="e">
        <v>#N/A</v>
      </c>
      <c r="Q17" s="122" t="e">
        <v>#N/A</v>
      </c>
      <c r="R17" s="122" t="e">
        <v>#N/A</v>
      </c>
      <c r="S17" s="122" t="e">
        <v>#N/A</v>
      </c>
      <c r="T17" s="122" t="e">
        <v>#N/A</v>
      </c>
      <c r="U17" s="122" t="e">
        <v>#N/A</v>
      </c>
      <c r="V17" s="122" t="e">
        <v>#N/A</v>
      </c>
      <c r="W17" s="125" t="e">
        <v>#N/A</v>
      </c>
    </row>
    <row r="18" spans="1:23" x14ac:dyDescent="0.5">
      <c r="A18" s="121">
        <v>13</v>
      </c>
      <c r="B18" s="122" t="str">
        <f>INDEX(Site_Data_Table,MATCH($A18,'Site Data'!$A$5:$A$39,0),MATCH(B$5,Site_Data_Column_Names,0))</f>
        <v>Van Nuys Courthouse East</v>
      </c>
      <c r="C18" s="123" t="str">
        <f>INDEX(Site_Data_Table,MATCH($A18,'Site Data'!$A$5:$A$39,0),MATCH(C$5,Site_Data_Column_Names,0))</f>
        <v>19-AX1</v>
      </c>
      <c r="D18" s="121" t="str">
        <f>INDEX(Site_Data_Table,MATCH($A18,'Site Data'!$A$5:$A$39,0),MATCH(D$5,Site_Data_Column_Names,0))</f>
        <v>No</v>
      </c>
      <c r="E18" s="124" t="s">
        <v>339</v>
      </c>
      <c r="F18" s="122" t="e">
        <v>#N/A</v>
      </c>
      <c r="G18" s="122" t="e">
        <v>#N/A</v>
      </c>
      <c r="H18" s="122" t="e">
        <v>#N/A</v>
      </c>
      <c r="I18" s="122" t="e">
        <v>#N/A</v>
      </c>
      <c r="J18" s="122" t="e">
        <v>#N/A</v>
      </c>
      <c r="K18" s="122" t="e">
        <v>#N/A</v>
      </c>
      <c r="L18" s="122" t="e">
        <v>#N/A</v>
      </c>
      <c r="M18" s="122" t="e">
        <v>#N/A</v>
      </c>
      <c r="N18" s="122" t="e">
        <v>#N/A</v>
      </c>
      <c r="O18" s="122" t="e">
        <v>#N/A</v>
      </c>
      <c r="P18" s="122" t="e">
        <v>#N/A</v>
      </c>
      <c r="Q18" s="122" t="e">
        <v>#N/A</v>
      </c>
      <c r="R18" s="122" t="e">
        <v>#N/A</v>
      </c>
      <c r="S18" s="122" t="e">
        <v>#N/A</v>
      </c>
      <c r="T18" s="122" t="e">
        <v>#N/A</v>
      </c>
      <c r="U18" s="122" t="e">
        <v>#N/A</v>
      </c>
      <c r="V18" s="122" t="e">
        <v>#N/A</v>
      </c>
      <c r="W18" s="125" t="e">
        <v>#N/A</v>
      </c>
    </row>
    <row r="19" spans="1:23" ht="72" x14ac:dyDescent="0.5">
      <c r="A19" s="126">
        <v>14</v>
      </c>
      <c r="B19" s="127" t="str">
        <f>INDEX(Site_Data_Table,MATCH($A19,'Site Data'!$A$5:$A$39,0),MATCH(B$5,Site_Data_Column_Names,0))</f>
        <v>Torrance Courthouse</v>
      </c>
      <c r="C19" s="128" t="str">
        <f>INDEX(Site_Data_Table,MATCH($A19,'Site Data'!$A$5:$A$39,0),MATCH(C$5,Site_Data_Column_Names,0))</f>
        <v>19-C1</v>
      </c>
      <c r="D19" s="129" t="str">
        <f>INDEX(Site_Data_Table,MATCH($A19,'Site Data'!$A$5:$A$39,0),MATCH(D$5,Site_Data_Column_Names,0))</f>
        <v>Yes</v>
      </c>
      <c r="E19" s="124" t="s">
        <v>288</v>
      </c>
      <c r="F19" s="122" t="s">
        <v>347</v>
      </c>
      <c r="G19" s="122" t="s">
        <v>342</v>
      </c>
      <c r="H19" s="122" t="s">
        <v>343</v>
      </c>
      <c r="I19" s="122" t="s">
        <v>344</v>
      </c>
      <c r="J19" s="122">
        <v>24473</v>
      </c>
      <c r="K19" s="122">
        <v>87</v>
      </c>
      <c r="L19" s="122">
        <v>480</v>
      </c>
      <c r="M19" s="122">
        <v>60</v>
      </c>
      <c r="N19" s="122" t="s">
        <v>293</v>
      </c>
      <c r="O19" s="122">
        <v>3</v>
      </c>
      <c r="P19" s="122" t="s">
        <v>345</v>
      </c>
      <c r="Q19" s="122" t="s">
        <v>336</v>
      </c>
      <c r="R19" s="122" t="s">
        <v>346</v>
      </c>
      <c r="S19" s="122" t="s">
        <v>347</v>
      </c>
      <c r="T19" s="122" t="s">
        <v>348</v>
      </c>
      <c r="U19" s="122" t="s">
        <v>349</v>
      </c>
      <c r="V19" s="122" t="s">
        <v>1</v>
      </c>
      <c r="W19" s="125" t="s">
        <v>350</v>
      </c>
    </row>
    <row r="20" spans="1:23" x14ac:dyDescent="0.5">
      <c r="A20" s="126">
        <v>15</v>
      </c>
      <c r="B20" s="127" t="str">
        <f>INDEX(Site_Data_Table,MATCH($A20,'Site Data'!$A$5:$A$39,0),MATCH(B$5,Site_Data_Column_Names,0))</f>
        <v>Glendale Courthouse</v>
      </c>
      <c r="C20" s="128" t="str">
        <f>INDEX(Site_Data_Table,MATCH($A20,'Site Data'!$A$5:$A$39,0),MATCH(C$5,Site_Data_Column_Names,0))</f>
        <v>19-H1</v>
      </c>
      <c r="D20" s="129" t="str">
        <f>INDEX(Site_Data_Table,MATCH($A20,'Site Data'!$A$5:$A$39,0),MATCH(D$5,Site_Data_Column_Names,0))</f>
        <v>Yes</v>
      </c>
      <c r="E20" s="124" t="s">
        <v>339</v>
      </c>
      <c r="F20" s="122" t="e">
        <v>#N/A</v>
      </c>
      <c r="G20" s="122" t="e">
        <v>#N/A</v>
      </c>
      <c r="H20" s="122" t="e">
        <v>#N/A</v>
      </c>
      <c r="I20" s="122" t="e">
        <v>#N/A</v>
      </c>
      <c r="J20" s="122" t="e">
        <v>#N/A</v>
      </c>
      <c r="K20" s="122" t="e">
        <v>#N/A</v>
      </c>
      <c r="L20" s="122" t="e">
        <v>#N/A</v>
      </c>
      <c r="M20" s="122" t="e">
        <v>#N/A</v>
      </c>
      <c r="N20" s="122" t="e">
        <v>#N/A</v>
      </c>
      <c r="O20" s="122" t="e">
        <v>#N/A</v>
      </c>
      <c r="P20" s="122" t="e">
        <v>#N/A</v>
      </c>
      <c r="Q20" s="122" t="e">
        <v>#N/A</v>
      </c>
      <c r="R20" s="122" t="e">
        <v>#N/A</v>
      </c>
      <c r="S20" s="122" t="e">
        <v>#N/A</v>
      </c>
      <c r="T20" s="122" t="e">
        <v>#N/A</v>
      </c>
      <c r="U20" s="122" t="e">
        <v>#N/A</v>
      </c>
      <c r="V20" s="122" t="e">
        <v>#N/A</v>
      </c>
      <c r="W20" s="125" t="e">
        <v>#N/A</v>
      </c>
    </row>
    <row r="21" spans="1:23" x14ac:dyDescent="0.5">
      <c r="A21" s="129">
        <v>16</v>
      </c>
      <c r="B21" s="130" t="str">
        <f>INDEX(Site_Data_Table,MATCH($A21,'Site Data'!$A$5:$A$39,0),MATCH(B$5,Site_Data_Column_Names,0))</f>
        <v>Monrovia Training Center</v>
      </c>
      <c r="C21" s="131" t="str">
        <f>INDEX(Site_Data_Table,MATCH($A21,'Site Data'!$A$5:$A$39,0),MATCH(C$5,Site_Data_Column_Names,0))</f>
        <v>19-N1</v>
      </c>
      <c r="D21" s="121" t="str">
        <f>INDEX(Site_Data_Table,MATCH($A21,'Site Data'!$A$5:$A$39,0),MATCH(D$5,Site_Data_Column_Names,0))</f>
        <v>Yes</v>
      </c>
      <c r="E21" s="124" t="s">
        <v>339</v>
      </c>
      <c r="F21" s="122" t="e">
        <v>#N/A</v>
      </c>
      <c r="G21" s="122" t="e">
        <v>#N/A</v>
      </c>
      <c r="H21" s="122" t="e">
        <v>#N/A</v>
      </c>
      <c r="I21" s="122" t="e">
        <v>#N/A</v>
      </c>
      <c r="J21" s="122" t="e">
        <v>#N/A</v>
      </c>
      <c r="K21" s="122" t="e">
        <v>#N/A</v>
      </c>
      <c r="L21" s="122" t="e">
        <v>#N/A</v>
      </c>
      <c r="M21" s="122" t="e">
        <v>#N/A</v>
      </c>
      <c r="N21" s="122" t="e">
        <v>#N/A</v>
      </c>
      <c r="O21" s="122" t="e">
        <v>#N/A</v>
      </c>
      <c r="P21" s="122" t="e">
        <v>#N/A</v>
      </c>
      <c r="Q21" s="122" t="e">
        <v>#N/A</v>
      </c>
      <c r="R21" s="122" t="e">
        <v>#N/A</v>
      </c>
      <c r="S21" s="122" t="e">
        <v>#N/A</v>
      </c>
      <c r="T21" s="122" t="e">
        <v>#N/A</v>
      </c>
      <c r="U21" s="122" t="e">
        <v>#N/A</v>
      </c>
      <c r="V21" s="122" t="e">
        <v>#N/A</v>
      </c>
      <c r="W21" s="125" t="e">
        <v>#N/A</v>
      </c>
    </row>
    <row r="22" spans="1:23" ht="28.8" x14ac:dyDescent="0.5">
      <c r="A22" s="129">
        <v>17</v>
      </c>
      <c r="B22" s="130" t="str">
        <f>INDEX(Site_Data_Table,MATCH($A22,'Site Data'!$A$5:$A$39,0),MATCH(B$5,Site_Data_Column_Names,0))</f>
        <v>Edmund D. Edelman Children's Court</v>
      </c>
      <c r="C22" s="131" t="str">
        <f>INDEX(Site_Data_Table,MATCH($A22,'Site Data'!$A$5:$A$39,0),MATCH(C$5,Site_Data_Column_Names,0))</f>
        <v>19-Q1</v>
      </c>
      <c r="D22" s="121" t="str">
        <f>INDEX(Site_Data_Table,MATCH($A22,'Site Data'!$A$5:$A$39,0),MATCH(D$5,Site_Data_Column_Names,0))</f>
        <v>Yes</v>
      </c>
      <c r="E22" s="124" t="s">
        <v>288</v>
      </c>
      <c r="F22" s="122" t="s">
        <v>351</v>
      </c>
      <c r="G22" s="122" t="s">
        <v>332</v>
      </c>
      <c r="H22" s="122" t="s">
        <v>352</v>
      </c>
      <c r="I22" s="122" t="s">
        <v>353</v>
      </c>
      <c r="J22" s="122">
        <v>33604</v>
      </c>
      <c r="K22" s="122">
        <v>1575</v>
      </c>
      <c r="L22" s="122">
        <v>480</v>
      </c>
      <c r="M22" s="122">
        <v>1654</v>
      </c>
      <c r="N22" s="122" t="s">
        <v>293</v>
      </c>
      <c r="O22" s="122">
        <v>3</v>
      </c>
      <c r="P22" s="122" t="s">
        <v>354</v>
      </c>
      <c r="Q22" s="122" t="s">
        <v>355</v>
      </c>
      <c r="R22" s="122" t="s">
        <v>351</v>
      </c>
      <c r="S22" s="122" t="s">
        <v>351</v>
      </c>
      <c r="T22" s="122" t="s">
        <v>304</v>
      </c>
      <c r="U22" s="122" t="s">
        <v>304</v>
      </c>
      <c r="V22" s="122" t="s">
        <v>1</v>
      </c>
      <c r="W22" s="125" t="s">
        <v>350</v>
      </c>
    </row>
    <row r="23" spans="1:23" ht="43.2" x14ac:dyDescent="0.5">
      <c r="A23" s="121">
        <v>18</v>
      </c>
      <c r="B23" s="122" t="str">
        <f>INDEX(Site_Data_Table,MATCH($A23,'Site Data'!$A$5:$A$39,0),MATCH(B$5,Site_Data_Column_Names,0))</f>
        <v>Hollywood Courthouse</v>
      </c>
      <c r="C23" s="123" t="str">
        <f>INDEX(Site_Data_Table,MATCH($A23,'Site Data'!$A$5:$A$39,0),MATCH(C$5,Site_Data_Column_Names,0))</f>
        <v>19-S1</v>
      </c>
      <c r="D23" s="121" t="str">
        <f>INDEX(Site_Data_Table,MATCH($A23,'Site Data'!$A$5:$A$39,0),MATCH(D$5,Site_Data_Column_Names,0))</f>
        <v>Yes</v>
      </c>
      <c r="E23" s="124" t="s">
        <v>288</v>
      </c>
      <c r="F23" s="122" t="s">
        <v>356</v>
      </c>
      <c r="G23" s="122" t="s">
        <v>357</v>
      </c>
      <c r="H23" s="122" t="s">
        <v>358</v>
      </c>
      <c r="I23" s="122" t="s">
        <v>359</v>
      </c>
      <c r="J23" s="122">
        <v>41022</v>
      </c>
      <c r="K23" s="122">
        <v>66</v>
      </c>
      <c r="L23" s="122" t="s">
        <v>304</v>
      </c>
      <c r="M23" s="122" t="s">
        <v>304</v>
      </c>
      <c r="N23" s="122" t="s">
        <v>293</v>
      </c>
      <c r="O23" s="122" t="s">
        <v>304</v>
      </c>
      <c r="P23" s="122" t="s">
        <v>360</v>
      </c>
      <c r="Q23" s="122" t="s">
        <v>313</v>
      </c>
      <c r="R23" s="122" t="s">
        <v>292</v>
      </c>
      <c r="S23" s="122" t="s">
        <v>361</v>
      </c>
      <c r="T23" s="122" t="s">
        <v>304</v>
      </c>
      <c r="U23" s="122" t="s">
        <v>304</v>
      </c>
      <c r="V23" s="122" t="s">
        <v>1</v>
      </c>
      <c r="W23" s="125" t="s">
        <v>362</v>
      </c>
    </row>
    <row r="24" spans="1:23" ht="43.2" x14ac:dyDescent="0.5">
      <c r="A24" s="121">
        <v>19</v>
      </c>
      <c r="B24" s="122" t="str">
        <f>INDEX(Site_Data_Table,MATCH($A24,'Site Data'!$A$5:$A$39,0),MATCH(B$5,Site_Data_Column_Names,0))</f>
        <v>Pomona Courthouse South</v>
      </c>
      <c r="C24" s="123" t="str">
        <f>INDEX(Site_Data_Table,MATCH($A24,'Site Data'!$A$5:$A$39,0),MATCH(C$5,Site_Data_Column_Names,0))</f>
        <v>19-W1</v>
      </c>
      <c r="D24" s="121" t="str">
        <f>INDEX(Site_Data_Table,MATCH($A24,'Site Data'!$A$5:$A$39,0),MATCH(D$5,Site_Data_Column_Names,0))</f>
        <v>Yes</v>
      </c>
      <c r="E24" s="124" t="s">
        <v>288</v>
      </c>
      <c r="F24" s="122" t="s">
        <v>363</v>
      </c>
      <c r="G24" s="122" t="s">
        <v>364</v>
      </c>
      <c r="H24" s="122" t="s">
        <v>365</v>
      </c>
      <c r="I24" s="122">
        <v>960916976</v>
      </c>
      <c r="J24" s="122">
        <v>24838</v>
      </c>
      <c r="K24" s="122">
        <v>312</v>
      </c>
      <c r="L24" s="122">
        <v>480</v>
      </c>
      <c r="M24" s="122" t="s">
        <v>304</v>
      </c>
      <c r="N24" s="122" t="s">
        <v>366</v>
      </c>
      <c r="O24" s="122">
        <v>3</v>
      </c>
      <c r="P24" s="122" t="s">
        <v>367</v>
      </c>
      <c r="Q24" s="122" t="s">
        <v>336</v>
      </c>
      <c r="R24" s="122" t="s">
        <v>368</v>
      </c>
      <c r="S24" s="122" t="s">
        <v>363</v>
      </c>
      <c r="T24" s="122" t="s">
        <v>369</v>
      </c>
      <c r="U24" s="122" t="s">
        <v>304</v>
      </c>
      <c r="V24" s="122" t="s">
        <v>1</v>
      </c>
      <c r="W24" s="125" t="s">
        <v>370</v>
      </c>
    </row>
    <row r="25" spans="1:23" ht="28.8" x14ac:dyDescent="0.5">
      <c r="A25" s="121">
        <v>20</v>
      </c>
      <c r="B25" s="122" t="str">
        <f>INDEX(Site_Data_Table,MATCH($A25,'Site Data'!$A$5:$A$39,0),MATCH(B$5,Site_Data_Column_Names,0))</f>
        <v>The Robert M. Falasco Justice Center</v>
      </c>
      <c r="C25" s="123" t="str">
        <f>INDEX(Site_Data_Table,MATCH($A25,'Site Data'!$A$5:$A$39,0),MATCH(C$5,Site_Data_Column_Names,0))</f>
        <v>24-G1</v>
      </c>
      <c r="D25" s="121" t="str">
        <f>INDEX(Site_Data_Table,MATCH($A25,'Site Data'!$A$5:$A$39,0),MATCH(D$5,Site_Data_Column_Names,0))</f>
        <v>Yes</v>
      </c>
      <c r="E25" s="124" t="s">
        <v>288</v>
      </c>
      <c r="F25" s="122" t="s">
        <v>375</v>
      </c>
      <c r="G25" s="122" t="s">
        <v>371</v>
      </c>
      <c r="H25" s="122" t="s">
        <v>372</v>
      </c>
      <c r="I25" s="122">
        <v>9906865</v>
      </c>
      <c r="J25" s="122">
        <v>42502</v>
      </c>
      <c r="K25" s="122">
        <v>449</v>
      </c>
      <c r="L25" s="122">
        <v>408</v>
      </c>
      <c r="M25" s="122" t="s">
        <v>292</v>
      </c>
      <c r="N25" s="122" t="s">
        <v>293</v>
      </c>
      <c r="O25" s="122" t="s">
        <v>292</v>
      </c>
      <c r="P25" s="122" t="s">
        <v>373</v>
      </c>
      <c r="Q25" s="122" t="s">
        <v>374</v>
      </c>
      <c r="R25" s="122" t="s">
        <v>375</v>
      </c>
      <c r="S25" s="122" t="s">
        <v>375</v>
      </c>
      <c r="T25" s="122" t="s">
        <v>376</v>
      </c>
      <c r="U25" s="122" t="s">
        <v>376</v>
      </c>
      <c r="V25" s="122" t="s">
        <v>1</v>
      </c>
      <c r="W25" s="125" t="s">
        <v>338</v>
      </c>
    </row>
    <row r="26" spans="1:23" x14ac:dyDescent="0.5">
      <c r="A26" s="121">
        <v>21</v>
      </c>
      <c r="B26" s="122" t="str">
        <f>INDEX(Site_Data_Table,MATCH($A26,'Site Data'!$A$5:$A$39,0),MATCH(B$5,Site_Data_Column_Names,0))</f>
        <v>Mammoth Lakes Courthouse</v>
      </c>
      <c r="C26" s="123" t="str">
        <f>INDEX(Site_Data_Table,MATCH($A26,'Site Data'!$A$5:$A$39,0),MATCH(C$5,Site_Data_Column_Names,0))</f>
        <v>26-B2</v>
      </c>
      <c r="D26" s="249" t="str">
        <f>INDEX(Site_Data_Table,MATCH($A26,'Site Data'!$A$5:$A$39,0),MATCH(D$5,Site_Data_Column_Names,0))</f>
        <v>Yes</v>
      </c>
      <c r="E26" s="251" t="s">
        <v>339</v>
      </c>
      <c r="F26" s="122" t="e">
        <v>#N/A</v>
      </c>
      <c r="G26" s="122" t="e">
        <v>#N/A</v>
      </c>
      <c r="H26" s="122" t="e">
        <v>#N/A</v>
      </c>
      <c r="I26" s="122" t="e">
        <v>#N/A</v>
      </c>
      <c r="J26" s="122" t="e">
        <v>#N/A</v>
      </c>
      <c r="K26" s="122" t="e">
        <v>#N/A</v>
      </c>
      <c r="L26" s="122" t="e">
        <v>#N/A</v>
      </c>
      <c r="M26" s="122" t="e">
        <v>#N/A</v>
      </c>
      <c r="N26" s="122" t="e">
        <v>#N/A</v>
      </c>
      <c r="O26" s="122" t="e">
        <v>#N/A</v>
      </c>
      <c r="P26" s="122" t="e">
        <v>#N/A</v>
      </c>
      <c r="Q26" s="122" t="e">
        <v>#N/A</v>
      </c>
      <c r="R26" s="122" t="e">
        <v>#N/A</v>
      </c>
      <c r="S26" s="122" t="e">
        <v>#N/A</v>
      </c>
      <c r="T26" s="122" t="e">
        <v>#N/A</v>
      </c>
      <c r="U26" s="122" t="e">
        <v>#N/A</v>
      </c>
      <c r="V26" s="122" t="e">
        <v>#N/A</v>
      </c>
      <c r="W26" s="125" t="e">
        <v>#N/A</v>
      </c>
    </row>
    <row r="27" spans="1:23" x14ac:dyDescent="0.5">
      <c r="A27" s="121">
        <v>22</v>
      </c>
      <c r="B27" s="122" t="str">
        <f>INDEX(Site_Data_Table,MATCH($A27,'Site Data'!$A$5:$A$39,0),MATCH(B$5,Site_Data_Column_Names,0))</f>
        <v>Banning Justice Center</v>
      </c>
      <c r="C27" s="123" t="str">
        <f>INDEX(Site_Data_Table,MATCH($A27,'Site Data'!$A$5:$A$39,0),MATCH(C$5,Site_Data_Column_Names,0))</f>
        <v>33-G4</v>
      </c>
      <c r="D27" s="249" t="str">
        <f>INDEX(Site_Data_Table,MATCH($A27,'Site Data'!$A$5:$A$39,0),MATCH(D$5,Site_Data_Column_Names,0))</f>
        <v>Yes</v>
      </c>
      <c r="E27" s="252" t="s">
        <v>339</v>
      </c>
      <c r="F27" s="122" t="e">
        <v>#N/A</v>
      </c>
      <c r="G27" s="122" t="e">
        <v>#N/A</v>
      </c>
      <c r="H27" s="122" t="e">
        <v>#N/A</v>
      </c>
      <c r="I27" s="122" t="e">
        <v>#N/A</v>
      </c>
      <c r="J27" s="122" t="e">
        <v>#N/A</v>
      </c>
      <c r="K27" s="122" t="e">
        <v>#N/A</v>
      </c>
      <c r="L27" s="122" t="e">
        <v>#N/A</v>
      </c>
      <c r="M27" s="122" t="e">
        <v>#N/A</v>
      </c>
      <c r="N27" s="122" t="e">
        <v>#N/A</v>
      </c>
      <c r="O27" s="122" t="e">
        <v>#N/A</v>
      </c>
      <c r="P27" s="122" t="e">
        <v>#N/A</v>
      </c>
      <c r="Q27" s="122" t="e">
        <v>#N/A</v>
      </c>
      <c r="R27" s="122" t="e">
        <v>#N/A</v>
      </c>
      <c r="S27" s="122" t="e">
        <v>#N/A</v>
      </c>
      <c r="T27" s="122" t="e">
        <v>#N/A</v>
      </c>
      <c r="U27" s="122" t="e">
        <v>#N/A</v>
      </c>
      <c r="V27" s="122" t="e">
        <v>#N/A</v>
      </c>
      <c r="W27" s="125" t="e">
        <v>#N/A</v>
      </c>
    </row>
    <row r="28" spans="1:23" x14ac:dyDescent="0.5">
      <c r="A28" s="121">
        <v>23</v>
      </c>
      <c r="B28" s="122" t="str">
        <f>INDEX(Site_Data_Table,MATCH($A28,'Site Data'!$A$5:$A$39,0),MATCH(B$5,Site_Data_Column_Names,0))</f>
        <v>San Benito County Superior Court</v>
      </c>
      <c r="C28" s="123" t="str">
        <f>INDEX(Site_Data_Table,MATCH($A28,'Site Data'!$A$5:$A$39,0),MATCH(C$5,Site_Data_Column_Names,0))</f>
        <v>35-C1</v>
      </c>
      <c r="D28" s="249" t="str">
        <f>INDEX(Site_Data_Table,MATCH($A28,'Site Data'!$A$5:$A$39,0),MATCH(D$5,Site_Data_Column_Names,0))</f>
        <v>Yes</v>
      </c>
      <c r="E28" s="252" t="s">
        <v>339</v>
      </c>
      <c r="F28" s="122" t="e">
        <v>#N/A</v>
      </c>
      <c r="G28" s="122" t="e">
        <v>#N/A</v>
      </c>
      <c r="H28" s="122" t="e">
        <v>#N/A</v>
      </c>
      <c r="I28" s="122" t="e">
        <v>#N/A</v>
      </c>
      <c r="J28" s="122" t="e">
        <v>#N/A</v>
      </c>
      <c r="K28" s="122" t="e">
        <v>#N/A</v>
      </c>
      <c r="L28" s="122" t="e">
        <v>#N/A</v>
      </c>
      <c r="M28" s="122" t="e">
        <v>#N/A</v>
      </c>
      <c r="N28" s="122" t="e">
        <v>#N/A</v>
      </c>
      <c r="O28" s="122" t="e">
        <v>#N/A</v>
      </c>
      <c r="P28" s="122" t="e">
        <v>#N/A</v>
      </c>
      <c r="Q28" s="122" t="e">
        <v>#N/A</v>
      </c>
      <c r="R28" s="122" t="e">
        <v>#N/A</v>
      </c>
      <c r="S28" s="122" t="e">
        <v>#N/A</v>
      </c>
      <c r="T28" s="122" t="e">
        <v>#N/A</v>
      </c>
      <c r="U28" s="122" t="e">
        <v>#N/A</v>
      </c>
      <c r="V28" s="122" t="e">
        <v>#N/A</v>
      </c>
      <c r="W28" s="125" t="e">
        <v>#N/A</v>
      </c>
    </row>
    <row r="29" spans="1:23" ht="57.6" x14ac:dyDescent="0.5">
      <c r="A29" s="129">
        <v>24</v>
      </c>
      <c r="B29" s="130" t="str">
        <f>INDEX(Site_Data_Table,MATCH($A29,'Site Data'!$A$5:$A$39,0),MATCH(B$5,Site_Data_Column_Names,0))</f>
        <v>San Bernardino Justice Center</v>
      </c>
      <c r="C29" s="131" t="str">
        <f>INDEX(Site_Data_Table,MATCH($A29,'Site Data'!$A$5:$A$39,0),MATCH(C$5,Site_Data_Column_Names,0))</f>
        <v>36-R1</v>
      </c>
      <c r="D29" s="249" t="str">
        <f>INDEX(Site_Data_Table,MATCH($A29,'Site Data'!$A$5:$A$39,0),MATCH(D$5,Site_Data_Column_Names,0))</f>
        <v>Yes</v>
      </c>
      <c r="E29" s="252" t="s">
        <v>288</v>
      </c>
      <c r="F29" s="122" t="s">
        <v>377</v>
      </c>
      <c r="G29" s="122" t="s">
        <v>378</v>
      </c>
      <c r="H29" s="122" t="s">
        <v>292</v>
      </c>
      <c r="I29" s="122" t="s">
        <v>379</v>
      </c>
      <c r="J29" s="122">
        <v>41640</v>
      </c>
      <c r="K29" s="122">
        <v>2650</v>
      </c>
      <c r="L29" s="122">
        <v>480</v>
      </c>
      <c r="M29" s="122">
        <v>2273.4</v>
      </c>
      <c r="N29" s="122" t="s">
        <v>293</v>
      </c>
      <c r="O29" s="122" t="s">
        <v>304</v>
      </c>
      <c r="P29" s="122" t="s">
        <v>380</v>
      </c>
      <c r="Q29" s="122" t="s">
        <v>374</v>
      </c>
      <c r="R29" s="122" t="s">
        <v>377</v>
      </c>
      <c r="S29" s="122" t="s">
        <v>377</v>
      </c>
      <c r="T29" s="122" t="s">
        <v>304</v>
      </c>
      <c r="U29" s="122" t="s">
        <v>304</v>
      </c>
      <c r="V29" s="122" t="s">
        <v>1</v>
      </c>
      <c r="W29" s="125" t="s">
        <v>370</v>
      </c>
    </row>
    <row r="30" spans="1:23" x14ac:dyDescent="0.5">
      <c r="A30" s="129">
        <v>25</v>
      </c>
      <c r="B30" s="130" t="str">
        <f>INDEX(Site_Data_Table,MATCH($A30,'Site Data'!$A$5:$A$39,0),MATCH(B$5,Site_Data_Column_Names,0))</f>
        <v>Kearny Mesa Court</v>
      </c>
      <c r="C30" s="131" t="str">
        <f>INDEX(Site_Data_Table,MATCH($A30,'Site Data'!$A$5:$A$39,0),MATCH(C$5,Site_Data_Column_Names,0))</f>
        <v>37-C1</v>
      </c>
      <c r="D30" s="249" t="str">
        <f>INDEX(Site_Data_Table,MATCH($A30,'Site Data'!$A$5:$A$39,0),MATCH(D$5,Site_Data_Column_Names,0))</f>
        <v>Yes</v>
      </c>
      <c r="E30" s="252" t="s">
        <v>339</v>
      </c>
      <c r="F30" s="122" t="e">
        <v>#N/A</v>
      </c>
      <c r="G30" s="122" t="e">
        <v>#N/A</v>
      </c>
      <c r="H30" s="122" t="e">
        <v>#N/A</v>
      </c>
      <c r="I30" s="122" t="e">
        <v>#N/A</v>
      </c>
      <c r="J30" s="122" t="e">
        <v>#N/A</v>
      </c>
      <c r="K30" s="122" t="e">
        <v>#N/A</v>
      </c>
      <c r="L30" s="122" t="e">
        <v>#N/A</v>
      </c>
      <c r="M30" s="122" t="e">
        <v>#N/A</v>
      </c>
      <c r="N30" s="122" t="e">
        <v>#N/A</v>
      </c>
      <c r="O30" s="122" t="e">
        <v>#N/A</v>
      </c>
      <c r="P30" s="122" t="e">
        <v>#N/A</v>
      </c>
      <c r="Q30" s="122" t="e">
        <v>#N/A</v>
      </c>
      <c r="R30" s="122" t="e">
        <v>#N/A</v>
      </c>
      <c r="S30" s="122" t="e">
        <v>#N/A</v>
      </c>
      <c r="T30" s="122" t="e">
        <v>#N/A</v>
      </c>
      <c r="U30" s="122" t="e">
        <v>#N/A</v>
      </c>
      <c r="V30" s="122" t="e">
        <v>#N/A</v>
      </c>
      <c r="W30" s="125" t="e">
        <v>#N/A</v>
      </c>
    </row>
    <row r="31" spans="1:23" ht="43.2" x14ac:dyDescent="0.5">
      <c r="A31" s="121">
        <v>26</v>
      </c>
      <c r="B31" s="122" t="str">
        <f>INDEX(Site_Data_Table,MATCH($A31,'Site Data'!$A$5:$A$39,0),MATCH(B$5,Site_Data_Column_Names,0))</f>
        <v>East County Regional Center</v>
      </c>
      <c r="C31" s="123" t="str">
        <f>INDEX(Site_Data_Table,MATCH($A31,'Site Data'!$A$5:$A$39,0),MATCH(C$5,Site_Data_Column_Names,0))</f>
        <v>37-I1</v>
      </c>
      <c r="D31" s="249" t="str">
        <f>INDEX(Site_Data_Table,MATCH($A31,'Site Data'!$A$5:$A$39,0),MATCH(D$5,Site_Data_Column_Names,0))</f>
        <v>Yes</v>
      </c>
      <c r="E31" s="252" t="s">
        <v>288</v>
      </c>
      <c r="F31" s="122" t="s">
        <v>381</v>
      </c>
      <c r="G31" s="122" t="s">
        <v>382</v>
      </c>
      <c r="H31" s="122" t="s">
        <v>383</v>
      </c>
      <c r="I31" s="122" t="s">
        <v>384</v>
      </c>
      <c r="J31" s="122">
        <v>2002</v>
      </c>
      <c r="K31" s="122">
        <v>755</v>
      </c>
      <c r="L31" s="122">
        <v>480</v>
      </c>
      <c r="M31" s="122" t="s">
        <v>385</v>
      </c>
      <c r="N31" s="122" t="s">
        <v>293</v>
      </c>
      <c r="O31" s="122">
        <v>3</v>
      </c>
      <c r="P31" s="122" t="s">
        <v>386</v>
      </c>
      <c r="Q31" s="122" t="s">
        <v>336</v>
      </c>
      <c r="R31" s="122" t="s">
        <v>387</v>
      </c>
      <c r="S31" s="122" t="s">
        <v>381</v>
      </c>
      <c r="T31" s="122" t="s">
        <v>388</v>
      </c>
      <c r="U31" s="122" t="s">
        <v>389</v>
      </c>
      <c r="V31" s="122" t="s">
        <v>1</v>
      </c>
      <c r="W31" s="125" t="s">
        <v>390</v>
      </c>
    </row>
    <row r="32" spans="1:23" x14ac:dyDescent="0.5">
      <c r="A32" s="121">
        <v>27</v>
      </c>
      <c r="B32" s="122" t="str">
        <f>INDEX(Site_Data_Table,MATCH($A32,'Site Data'!$A$5:$A$39,0),MATCH(B$5,Site_Data_Column_Names,0))</f>
        <v>Northern Branch Courthouse</v>
      </c>
      <c r="C32" s="123" t="str">
        <f>INDEX(Site_Data_Table,MATCH($A32,'Site Data'!$A$5:$A$39,0),MATCH(C$5,Site_Data_Column_Names,0))</f>
        <v>41-C1</v>
      </c>
      <c r="D32" s="249" t="str">
        <f>INDEX(Site_Data_Table,MATCH($A32,'Site Data'!$A$5:$A$39,0),MATCH(D$5,Site_Data_Column_Names,0))</f>
        <v>Yes</v>
      </c>
      <c r="E32" s="252" t="s">
        <v>339</v>
      </c>
      <c r="F32" s="122" t="e">
        <v>#N/A</v>
      </c>
      <c r="G32" s="122" t="e">
        <v>#N/A</v>
      </c>
      <c r="H32" s="122" t="e">
        <v>#N/A</v>
      </c>
      <c r="I32" s="122" t="e">
        <v>#N/A</v>
      </c>
      <c r="J32" s="122" t="e">
        <v>#N/A</v>
      </c>
      <c r="K32" s="122" t="e">
        <v>#N/A</v>
      </c>
      <c r="L32" s="122" t="e">
        <v>#N/A</v>
      </c>
      <c r="M32" s="122" t="e">
        <v>#N/A</v>
      </c>
      <c r="N32" s="122" t="e">
        <v>#N/A</v>
      </c>
      <c r="O32" s="122" t="e">
        <v>#N/A</v>
      </c>
      <c r="P32" s="122" t="e">
        <v>#N/A</v>
      </c>
      <c r="Q32" s="122" t="e">
        <v>#N/A</v>
      </c>
      <c r="R32" s="122" t="e">
        <v>#N/A</v>
      </c>
      <c r="S32" s="122" t="e">
        <v>#N/A</v>
      </c>
      <c r="T32" s="122" t="e">
        <v>#N/A</v>
      </c>
      <c r="U32" s="122" t="e">
        <v>#N/A</v>
      </c>
      <c r="V32" s="122" t="e">
        <v>#N/A</v>
      </c>
      <c r="W32" s="125" t="e">
        <v>#N/A</v>
      </c>
    </row>
    <row r="33" spans="1:23" ht="43.2" x14ac:dyDescent="0.5">
      <c r="A33" s="121">
        <v>28</v>
      </c>
      <c r="B33" s="122" t="str">
        <f>INDEX(Site_Data_Table,MATCH($A33,'Site Data'!$A$5:$A$39,0),MATCH(B$5,Site_Data_Column_Names,0))</f>
        <v>Downtown Superior Court</v>
      </c>
      <c r="C33" s="123" t="str">
        <f>INDEX(Site_Data_Table,MATCH($A33,'Site Data'!$A$5:$A$39,0),MATCH(C$5,Site_Data_Column_Names,0))</f>
        <v>43-B1</v>
      </c>
      <c r="D33" s="249" t="str">
        <f>INDEX(Site_Data_Table,MATCH($A33,'Site Data'!$A$5:$A$39,0),MATCH(D$5,Site_Data_Column_Names,0))</f>
        <v>Yes</v>
      </c>
      <c r="E33" s="252" t="s">
        <v>288</v>
      </c>
      <c r="F33" s="122" t="s">
        <v>391</v>
      </c>
      <c r="G33" s="122" t="s">
        <v>391</v>
      </c>
      <c r="H33" s="122" t="s">
        <v>391</v>
      </c>
      <c r="I33" s="122" t="s">
        <v>391</v>
      </c>
      <c r="J33" s="122">
        <v>40291</v>
      </c>
      <c r="K33" s="122" t="s">
        <v>304</v>
      </c>
      <c r="L33" s="122">
        <v>188000</v>
      </c>
      <c r="M33" s="122">
        <v>226</v>
      </c>
      <c r="N33" s="122" t="s">
        <v>392</v>
      </c>
      <c r="O33" s="122">
        <v>3</v>
      </c>
      <c r="P33" s="122" t="s">
        <v>393</v>
      </c>
      <c r="Q33" s="122" t="s">
        <v>374</v>
      </c>
      <c r="R33" s="122" t="s">
        <v>374</v>
      </c>
      <c r="S33" s="122" t="s">
        <v>394</v>
      </c>
      <c r="T33" s="122" t="s">
        <v>395</v>
      </c>
      <c r="U33" s="122" t="s">
        <v>304</v>
      </c>
      <c r="V33" s="122" t="s">
        <v>1</v>
      </c>
      <c r="W33" s="125" t="s">
        <v>396</v>
      </c>
    </row>
    <row r="34" spans="1:23" x14ac:dyDescent="0.5">
      <c r="A34" s="121">
        <v>29</v>
      </c>
      <c r="B34" s="122" t="str">
        <f>INDEX(Site_Data_Table,MATCH($A34,'Site Data'!$A$5:$A$39,0),MATCH(B$5,Site_Data_Column_Names,0))</f>
        <v>Sutter County Superior Courthouse</v>
      </c>
      <c r="C34" s="123" t="str">
        <f>INDEX(Site_Data_Table,MATCH($A34,'Site Data'!$A$5:$A$39,0),MATCH(C$5,Site_Data_Column_Names,0))</f>
        <v>51-C1</v>
      </c>
      <c r="D34" s="249" t="str">
        <f>INDEX(Site_Data_Table,MATCH($A34,'Site Data'!$A$5:$A$39,0),MATCH(D$5,Site_Data_Column_Names,0))</f>
        <v>Yes</v>
      </c>
      <c r="E34" s="252" t="s">
        <v>288</v>
      </c>
      <c r="F34" s="122" t="s">
        <v>397</v>
      </c>
      <c r="G34" s="122" t="s">
        <v>398</v>
      </c>
      <c r="H34" s="122" t="s">
        <v>399</v>
      </c>
      <c r="I34" s="122" t="s">
        <v>400</v>
      </c>
      <c r="J34" s="122" t="e">
        <v>#N/A</v>
      </c>
      <c r="K34" s="122" t="e">
        <v>#N/A</v>
      </c>
      <c r="L34" s="122" t="e">
        <v>#N/A</v>
      </c>
      <c r="M34" s="122" t="e">
        <v>#N/A</v>
      </c>
      <c r="N34" s="122" t="e">
        <v>#N/A</v>
      </c>
      <c r="O34" s="122" t="e">
        <v>#N/A</v>
      </c>
      <c r="P34" s="122" t="e">
        <v>#N/A</v>
      </c>
      <c r="Q34" s="122" t="e">
        <v>#N/A</v>
      </c>
      <c r="R34" s="122" t="e">
        <v>#N/A</v>
      </c>
      <c r="S34" s="122" t="e">
        <v>#N/A</v>
      </c>
      <c r="T34" s="122" t="e">
        <v>#N/A</v>
      </c>
      <c r="U34" s="122" t="e">
        <v>#N/A</v>
      </c>
      <c r="V34" s="122" t="e">
        <v>#N/A</v>
      </c>
      <c r="W34" s="125" t="e">
        <v>#N/A</v>
      </c>
    </row>
    <row r="35" spans="1:23" x14ac:dyDescent="0.5">
      <c r="A35" s="121">
        <v>30</v>
      </c>
      <c r="B35" s="122" t="str">
        <f>INDEX(Site_Data_Table,MATCH($A35,'Site Data'!$A$5:$A$39,0),MATCH(B$5,Site_Data_Column_Names,0))</f>
        <v>Tehama County Courthouse</v>
      </c>
      <c r="C35" s="123" t="str">
        <f>INDEX(Site_Data_Table,MATCH($A35,'Site Data'!$A$5:$A$39,0),MATCH(C$5,Site_Data_Column_Names,0))</f>
        <v>52-E1</v>
      </c>
      <c r="D35" s="249" t="str">
        <f>INDEX(Site_Data_Table,MATCH($A35,'Site Data'!$A$5:$A$39,0),MATCH(D$5,Site_Data_Column_Names,0))</f>
        <v>Yes</v>
      </c>
      <c r="E35" s="252" t="s">
        <v>339</v>
      </c>
      <c r="F35" s="122" t="e">
        <v>#N/A</v>
      </c>
      <c r="G35" s="122" t="e">
        <v>#N/A</v>
      </c>
      <c r="H35" s="122" t="e">
        <v>#N/A</v>
      </c>
      <c r="I35" s="122" t="e">
        <v>#N/A</v>
      </c>
      <c r="J35" s="122" t="e">
        <v>#N/A</v>
      </c>
      <c r="K35" s="122" t="e">
        <v>#N/A</v>
      </c>
      <c r="L35" s="122" t="e">
        <v>#N/A</v>
      </c>
      <c r="M35" s="122" t="e">
        <v>#N/A</v>
      </c>
      <c r="N35" s="122" t="e">
        <v>#N/A</v>
      </c>
      <c r="O35" s="122" t="e">
        <v>#N/A</v>
      </c>
      <c r="P35" s="122" t="e">
        <v>#N/A</v>
      </c>
      <c r="Q35" s="122" t="e">
        <v>#N/A</v>
      </c>
      <c r="R35" s="122" t="e">
        <v>#N/A</v>
      </c>
      <c r="S35" s="122" t="e">
        <v>#N/A</v>
      </c>
      <c r="T35" s="122" t="e">
        <v>#N/A</v>
      </c>
      <c r="U35" s="122" t="e">
        <v>#N/A</v>
      </c>
      <c r="V35" s="122" t="e">
        <v>#N/A</v>
      </c>
      <c r="W35" s="125" t="e">
        <v>#N/A</v>
      </c>
    </row>
    <row r="36" spans="1:23" ht="57.6" x14ac:dyDescent="0.5">
      <c r="A36" s="121">
        <v>31</v>
      </c>
      <c r="B36" s="122" t="str">
        <f>INDEX(Site_Data_Table,MATCH($A36,'Site Data'!$A$5:$A$39,0),MATCH(B$5,Site_Data_Column_Names,0))</f>
        <v>South County Justice Center</v>
      </c>
      <c r="C36" s="123" t="str">
        <f>INDEX(Site_Data_Table,MATCH($A36,'Site Data'!$A$5:$A$39,0),MATCH(C$5,Site_Data_Column_Names,0))</f>
        <v>54-I1</v>
      </c>
      <c r="D36" s="249" t="str">
        <f>INDEX(Site_Data_Table,MATCH($A36,'Site Data'!$A$5:$A$39,0),MATCH(D$5,Site_Data_Column_Names,0))</f>
        <v>Yes</v>
      </c>
      <c r="E36" s="252" t="s">
        <v>288</v>
      </c>
      <c r="F36" s="122" t="s">
        <v>401</v>
      </c>
      <c r="G36" s="122" t="s">
        <v>332</v>
      </c>
      <c r="H36" s="122" t="s">
        <v>402</v>
      </c>
      <c r="I36" s="122" t="s">
        <v>403</v>
      </c>
      <c r="J36" s="122">
        <v>25568</v>
      </c>
      <c r="K36" s="122">
        <v>900</v>
      </c>
      <c r="L36" s="122">
        <v>480</v>
      </c>
      <c r="M36" s="122" t="s">
        <v>304</v>
      </c>
      <c r="N36" s="122" t="s">
        <v>293</v>
      </c>
      <c r="O36" s="122">
        <v>3</v>
      </c>
      <c r="P36" s="122" t="s">
        <v>404</v>
      </c>
      <c r="Q36" s="122" t="s">
        <v>307</v>
      </c>
      <c r="R36" s="122" t="s">
        <v>405</v>
      </c>
      <c r="S36" s="122" t="s">
        <v>401</v>
      </c>
      <c r="T36" s="122" t="s">
        <v>304</v>
      </c>
      <c r="U36" s="122" t="s">
        <v>304</v>
      </c>
      <c r="V36" s="122" t="s">
        <v>1</v>
      </c>
      <c r="W36" s="125" t="s">
        <v>338</v>
      </c>
    </row>
    <row r="37" spans="1:23" x14ac:dyDescent="0.5">
      <c r="A37" s="129">
        <v>32</v>
      </c>
      <c r="B37" s="130" t="str">
        <f>INDEX(Site_Data_Table,MATCH($A37,'Site Data'!$A$5:$A$39,0),MATCH(B$5,Site_Data_Column_Names,0))</f>
        <v>Yolo Superior Court</v>
      </c>
      <c r="C37" s="131" t="str">
        <f>INDEX(Site_Data_Table,MATCH($A37,'Site Data'!$A$5:$A$39,0),MATCH(C$5,Site_Data_Column_Names,0))</f>
        <v>57-A10</v>
      </c>
      <c r="D37" s="129" t="str">
        <f>INDEX(Site_Data_Table,MATCH($A37,'Site Data'!$A$5:$A$39,0),MATCH(D$5,Site_Data_Column_Names,0))</f>
        <v>Yes</v>
      </c>
      <c r="E37" s="158" t="s">
        <v>288</v>
      </c>
      <c r="F37" s="130" t="s">
        <v>391</v>
      </c>
      <c r="G37" s="130" t="s">
        <v>391</v>
      </c>
      <c r="H37" s="130" t="s">
        <v>391</v>
      </c>
      <c r="I37" s="130" t="s">
        <v>391</v>
      </c>
      <c r="J37" s="130" t="s">
        <v>391</v>
      </c>
      <c r="K37" s="130" t="s">
        <v>391</v>
      </c>
      <c r="L37" s="130" t="s">
        <v>391</v>
      </c>
      <c r="M37" s="130" t="s">
        <v>391</v>
      </c>
      <c r="N37" s="130" t="s">
        <v>391</v>
      </c>
      <c r="O37" s="130" t="s">
        <v>391</v>
      </c>
      <c r="P37" s="130" t="s">
        <v>391</v>
      </c>
      <c r="Q37" s="130" t="s">
        <v>391</v>
      </c>
      <c r="R37" s="130" t="s">
        <v>391</v>
      </c>
      <c r="S37" s="130" t="s">
        <v>391</v>
      </c>
      <c r="T37" s="130" t="s">
        <v>391</v>
      </c>
      <c r="U37" s="130" t="s">
        <v>391</v>
      </c>
      <c r="V37" s="130" t="s">
        <v>391</v>
      </c>
      <c r="W37" s="159" t="s">
        <v>391</v>
      </c>
    </row>
    <row r="38" spans="1:23" x14ac:dyDescent="0.5">
      <c r="A38" s="121">
        <v>33</v>
      </c>
      <c r="B38" s="122" t="str">
        <f>INDEX(Site_Data_Table,MATCH($A38,'Site Data'!$A$5:$A$39,0),MATCH(B$5,Site_Data_Column_Names,0))</f>
        <v>Santa Ana Courthouse</v>
      </c>
      <c r="C38" s="123" t="str">
        <f>INDEX(Site_Data_Table,MATCH($A38,'Site Data'!$A$5:$A$39,0),MATCH(C$5,Site_Data_Column_Names,0))</f>
        <v>64-E1</v>
      </c>
      <c r="D38" s="121" t="str">
        <f>INDEX(Site_Data_Table,MATCH($A38,'Site Data'!$A$5:$A$39,0),MATCH(D$5,Site_Data_Column_Names,0))</f>
        <v>Yes</v>
      </c>
      <c r="E38" s="302" t="s">
        <v>339</v>
      </c>
      <c r="F38" s="122" t="e">
        <v>#N/A</v>
      </c>
      <c r="G38" s="122" t="e">
        <v>#N/A</v>
      </c>
      <c r="H38" s="122" t="e">
        <v>#N/A</v>
      </c>
      <c r="I38" s="122" t="e">
        <v>#N/A</v>
      </c>
      <c r="J38" s="122" t="e">
        <v>#N/A</v>
      </c>
      <c r="K38" s="122" t="e">
        <v>#N/A</v>
      </c>
      <c r="L38" s="122" t="e">
        <v>#N/A</v>
      </c>
      <c r="M38" s="122" t="e">
        <v>#N/A</v>
      </c>
      <c r="N38" s="122" t="e">
        <v>#N/A</v>
      </c>
      <c r="O38" s="122" t="e">
        <v>#N/A</v>
      </c>
      <c r="P38" s="122" t="e">
        <v>#N/A</v>
      </c>
      <c r="Q38" s="122" t="e">
        <v>#N/A</v>
      </c>
      <c r="R38" s="122" t="e">
        <v>#N/A</v>
      </c>
      <c r="S38" s="122" t="e">
        <v>#N/A</v>
      </c>
      <c r="T38" s="122" t="e">
        <v>#N/A</v>
      </c>
      <c r="U38" s="122" t="e">
        <v>#N/A</v>
      </c>
      <c r="V38" s="122" t="e">
        <v>#N/A</v>
      </c>
      <c r="W38" s="125" t="e">
        <v>#N/A</v>
      </c>
    </row>
    <row r="39" spans="1:23" ht="29.1" thickBot="1" x14ac:dyDescent="0.55000000000000004">
      <c r="A39" s="132">
        <v>34</v>
      </c>
      <c r="B39" s="133" t="str">
        <f>INDEX(Site_Data_Table,MATCH($A39,'Site Data'!$A$5:$A$39,0),MATCH(B$5,Site_Data_Column_Names,0))</f>
        <v>Van Nuys Courthouse West</v>
      </c>
      <c r="C39" s="134" t="str">
        <f>INDEX(Site_Data_Table,MATCH($A39,'Site Data'!$A$5:$A$39,0),MATCH(C$5,Site_Data_Column_Names,0))</f>
        <v>19-AX2</v>
      </c>
      <c r="D39" s="132" t="str">
        <f>INDEX(Site_Data_Table,MATCH($A39,'Site Data'!$A$5:$A$39,0),MATCH(D$5,Site_Data_Column_Names,0))</f>
        <v>Yes</v>
      </c>
      <c r="E39" s="273" t="s">
        <v>288</v>
      </c>
      <c r="F39" s="274" t="s">
        <v>442</v>
      </c>
      <c r="G39" s="133" t="s">
        <v>439</v>
      </c>
      <c r="H39" s="133" t="s">
        <v>440</v>
      </c>
      <c r="I39" s="133" t="s">
        <v>441</v>
      </c>
      <c r="J39" s="133">
        <v>32509</v>
      </c>
      <c r="K39" s="133">
        <v>1094</v>
      </c>
      <c r="L39" s="133">
        <v>480</v>
      </c>
      <c r="M39" s="133">
        <v>1127.5999999999999</v>
      </c>
      <c r="N39" s="274" t="s">
        <v>293</v>
      </c>
      <c r="O39" s="133">
        <v>3</v>
      </c>
      <c r="P39" s="133" t="s">
        <v>444</v>
      </c>
      <c r="Q39" s="274" t="s">
        <v>336</v>
      </c>
      <c r="R39" s="133" t="s">
        <v>304</v>
      </c>
      <c r="S39" s="133" t="s">
        <v>443</v>
      </c>
      <c r="T39" s="133" t="s">
        <v>304</v>
      </c>
      <c r="U39" s="133" t="s">
        <v>304</v>
      </c>
      <c r="V39" s="274" t="s">
        <v>1</v>
      </c>
      <c r="W39" s="135" t="s">
        <v>350</v>
      </c>
    </row>
  </sheetData>
  <sheetProtection algorithmName="SHA-512" hashValue="VCdzei40op821D+V/JF++HgtJ7XKSdQ4UbBUU4VxEu5QY4vEJNRVVzJd9QP5uHd6AB0WkZmCeCJuRsYmbHORMA==" saltValue="iFIihWY+bhZ6YGPy+55e7w==" spinCount="100000" sheet="1" objects="1" scenarios="1"/>
  <conditionalFormatting sqref="A6:W39">
    <cfRule type="expression" dxfId="1" priority="2">
      <formula>($D6="No")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FED7B-4207-450C-9E34-7248424BD8F6}">
  <sheetPr>
    <tabColor rgb="FFFFFF99"/>
  </sheetPr>
  <dimension ref="A1:AL46"/>
  <sheetViews>
    <sheetView showGridLines="0" topLeftCell="B1" zoomScale="85" zoomScaleNormal="85" workbookViewId="0">
      <selection activeCell="B1" sqref="B1:S1"/>
    </sheetView>
  </sheetViews>
  <sheetFormatPr defaultColWidth="8.6796875" defaultRowHeight="14.4" outlineLevelCol="1" x14ac:dyDescent="0.55000000000000004"/>
  <cols>
    <col min="1" max="1" width="9.76953125" style="36" hidden="1" customWidth="1" outlineLevel="1"/>
    <col min="2" max="2" width="14.453125" style="36" customWidth="1" collapsed="1"/>
    <col min="3" max="3" width="6.54296875" style="36" customWidth="1"/>
    <col min="4" max="4" width="16.76953125" style="36" customWidth="1"/>
    <col min="5" max="5" width="6.2265625" style="36" bestFit="1" customWidth="1"/>
    <col min="6" max="6" width="6.2265625" style="36" hidden="1" customWidth="1"/>
    <col min="7" max="8" width="13" style="36" customWidth="1"/>
    <col min="9" max="10" width="16.54296875" style="36" customWidth="1"/>
    <col min="11" max="11" width="10.76953125" style="36" customWidth="1"/>
    <col min="12" max="12" width="11.08984375" style="36" customWidth="1"/>
    <col min="13" max="13" width="11.76953125" style="36" customWidth="1"/>
    <col min="14" max="15" width="16.54296875" style="36" customWidth="1"/>
    <col min="16" max="16" width="18.76953125" style="36" customWidth="1"/>
    <col min="17" max="17" width="11.08984375" style="36" customWidth="1"/>
    <col min="18" max="18" width="10.2265625" style="36" customWidth="1"/>
    <col min="19" max="19" width="9.76953125" style="36" customWidth="1"/>
    <col min="20" max="21" width="15.08984375" style="36" customWidth="1"/>
    <col min="22" max="30" width="14.08984375" style="36" customWidth="1"/>
    <col min="31" max="34" width="8.6796875" style="36"/>
    <col min="35" max="35" width="8.6796875" style="36" customWidth="1"/>
    <col min="36" max="36" width="9.2265625" style="36" bestFit="1" customWidth="1"/>
    <col min="37" max="16384" width="8.6796875" style="36"/>
  </cols>
  <sheetData>
    <row r="1" spans="1:30" s="47" customFormat="1" ht="66.400000000000006" customHeight="1" x14ac:dyDescent="0.55000000000000004">
      <c r="A1" s="161" t="s">
        <v>180</v>
      </c>
      <c r="B1" s="286" t="s">
        <v>254</v>
      </c>
      <c r="C1" s="286"/>
      <c r="D1" s="286"/>
      <c r="E1" s="286"/>
      <c r="F1" s="286"/>
      <c r="G1" s="286"/>
      <c r="H1" s="286"/>
      <c r="I1" s="286"/>
      <c r="J1" s="286"/>
      <c r="K1" s="286"/>
      <c r="L1" s="286"/>
      <c r="M1" s="286"/>
      <c r="N1" s="286"/>
      <c r="O1" s="286"/>
      <c r="P1" s="286"/>
      <c r="Q1" s="286"/>
      <c r="R1" s="286"/>
      <c r="S1" s="286"/>
      <c r="T1" s="116"/>
      <c r="U1" s="116"/>
      <c r="V1" s="116"/>
    </row>
    <row r="2" spans="1:30" s="50" customFormat="1" ht="30" customHeight="1" x14ac:dyDescent="0.4"/>
    <row r="3" spans="1:30" ht="28.2" x14ac:dyDescent="1.05">
      <c r="A3" s="37"/>
      <c r="B3" s="51" t="str">
        <f ca="1">"Attachment C1, "&amp;MID(CELL("filename",B1),FIND("]",CELL("filename",B1))+1,256)</f>
        <v>Attachment C1, System Specification</v>
      </c>
      <c r="C3" s="37"/>
      <c r="D3" s="37"/>
      <c r="E3" s="37"/>
      <c r="F3" s="37"/>
      <c r="G3" s="37"/>
      <c r="H3" s="37"/>
      <c r="I3" s="37"/>
      <c r="J3" s="37"/>
      <c r="K3" s="37"/>
      <c r="L3" s="37"/>
      <c r="M3" s="37"/>
      <c r="N3" s="37"/>
      <c r="O3" s="37"/>
      <c r="P3" s="37"/>
      <c r="Q3" s="37"/>
    </row>
    <row r="4" spans="1:30" ht="20.399999999999999" x14ac:dyDescent="0.75">
      <c r="A4" s="37"/>
      <c r="B4" s="52" t="str">
        <f>Instructions!B7</f>
        <v>Judicial Council of California Proposed System Specification Form</v>
      </c>
      <c r="C4" s="37"/>
      <c r="D4" s="37"/>
      <c r="E4" s="37"/>
      <c r="F4" s="37"/>
      <c r="K4" s="37"/>
      <c r="L4" s="37"/>
      <c r="M4" s="37"/>
      <c r="N4" s="37"/>
      <c r="O4" s="37"/>
      <c r="P4" s="37"/>
      <c r="Q4" s="37"/>
    </row>
    <row r="5" spans="1:30" s="39" customFormat="1" ht="15.6" x14ac:dyDescent="0.6">
      <c r="A5" s="54"/>
      <c r="B5" s="53"/>
      <c r="C5" s="54"/>
      <c r="D5" s="54"/>
      <c r="E5" s="54"/>
      <c r="F5" s="54"/>
      <c r="K5" s="54"/>
      <c r="L5" s="54"/>
      <c r="M5" s="54"/>
      <c r="N5" s="54"/>
      <c r="O5" s="54"/>
      <c r="P5" s="54"/>
      <c r="Q5" s="54"/>
      <c r="T5" s="36"/>
      <c r="U5" s="36"/>
      <c r="V5" s="36"/>
    </row>
    <row r="6" spans="1:30" ht="26.25" customHeight="1" x14ac:dyDescent="0.55000000000000004">
      <c r="B6" s="162" t="s">
        <v>181</v>
      </c>
      <c r="D6" s="287"/>
      <c r="E6" s="287"/>
      <c r="F6" s="287"/>
      <c r="G6" s="287"/>
      <c r="H6" s="287"/>
      <c r="I6" s="59"/>
    </row>
    <row r="7" spans="1:30" ht="22.5" customHeight="1" x14ac:dyDescent="0.55000000000000004">
      <c r="A7" s="55"/>
      <c r="B7" s="38"/>
      <c r="C7" s="38"/>
      <c r="D7" s="38"/>
      <c r="E7" s="38"/>
      <c r="F7" s="38"/>
      <c r="G7" s="38"/>
      <c r="H7" s="38"/>
      <c r="I7" s="38"/>
      <c r="J7" s="38"/>
      <c r="K7" s="38"/>
      <c r="L7" s="38"/>
      <c r="M7" s="38"/>
      <c r="N7" s="38"/>
      <c r="O7" s="38"/>
      <c r="P7" s="38"/>
      <c r="Q7" s="38"/>
      <c r="S7" s="38"/>
    </row>
    <row r="8" spans="1:30" ht="37.5" customHeight="1" thickBot="1" x14ac:dyDescent="0.6">
      <c r="A8" s="55"/>
      <c r="B8" s="163" t="s">
        <v>182</v>
      </c>
      <c r="C8" s="38"/>
      <c r="D8" s="38"/>
      <c r="E8" s="38"/>
      <c r="F8" s="38"/>
      <c r="G8" s="38"/>
      <c r="H8" s="38"/>
      <c r="I8" s="38"/>
      <c r="J8" s="38"/>
      <c r="K8" s="38"/>
      <c r="L8" s="38"/>
      <c r="M8" s="38"/>
      <c r="N8" s="38"/>
      <c r="O8" s="38"/>
      <c r="P8" s="38"/>
      <c r="Q8" s="38"/>
    </row>
    <row r="9" spans="1:30" ht="20.7" thickBot="1" x14ac:dyDescent="0.6">
      <c r="A9" s="55"/>
      <c r="B9" s="38"/>
      <c r="C9" s="38"/>
      <c r="D9" s="38"/>
      <c r="E9" s="38"/>
      <c r="F9" s="38"/>
      <c r="G9" s="38"/>
      <c r="H9" s="38"/>
      <c r="I9" s="288" t="s">
        <v>186</v>
      </c>
      <c r="J9" s="289"/>
      <c r="K9" s="289"/>
      <c r="L9" s="289"/>
      <c r="M9" s="289"/>
      <c r="N9" s="289"/>
      <c r="O9" s="289"/>
      <c r="P9" s="289"/>
      <c r="Q9" s="289"/>
      <c r="R9" s="289"/>
      <c r="S9" s="290"/>
      <c r="T9" s="288" t="s">
        <v>187</v>
      </c>
      <c r="U9" s="289"/>
      <c r="V9" s="289"/>
      <c r="W9" s="289"/>
      <c r="X9" s="289"/>
      <c r="Y9" s="289"/>
      <c r="Z9" s="289"/>
      <c r="AA9" s="289"/>
      <c r="AB9" s="289"/>
      <c r="AC9" s="289"/>
      <c r="AD9" s="290"/>
    </row>
    <row r="10" spans="1:30" s="43" customFormat="1" ht="62.65" customHeight="1" thickBot="1" x14ac:dyDescent="1">
      <c r="A10" s="42"/>
      <c r="B10" s="164"/>
      <c r="G10" s="42"/>
      <c r="H10" s="42"/>
      <c r="I10" s="291" t="s">
        <v>407</v>
      </c>
      <c r="J10" s="292"/>
      <c r="K10" s="292"/>
      <c r="L10" s="292"/>
      <c r="M10" s="293"/>
      <c r="N10" s="291" t="s">
        <v>408</v>
      </c>
      <c r="O10" s="292"/>
      <c r="P10" s="292"/>
      <c r="Q10" s="292"/>
      <c r="R10" s="292"/>
      <c r="S10" s="293"/>
      <c r="T10" s="294" t="s">
        <v>409</v>
      </c>
      <c r="U10" s="295"/>
      <c r="V10" s="295"/>
      <c r="W10" s="295"/>
      <c r="X10" s="49" t="s">
        <v>189</v>
      </c>
      <c r="Y10" s="296" t="s">
        <v>410</v>
      </c>
      <c r="Z10" s="297"/>
      <c r="AA10" s="297"/>
      <c r="AB10" s="297"/>
      <c r="AC10" s="297"/>
      <c r="AD10" s="298"/>
    </row>
    <row r="11" spans="1:30" s="167" customFormat="1" ht="43.5" thickBot="1" x14ac:dyDescent="0.6">
      <c r="A11" s="165" t="s">
        <v>180</v>
      </c>
      <c r="B11" s="40" t="str">
        <f>'Site Data'!A5</f>
        <v>Site Number</v>
      </c>
      <c r="C11" s="280" t="str">
        <f>'Site Data'!B5</f>
        <v>Site Name</v>
      </c>
      <c r="D11" s="281"/>
      <c r="E11" s="118" t="str">
        <f>'Site Data'!C5</f>
        <v>Site ID</v>
      </c>
      <c r="F11" s="78" t="str">
        <f>'Site Data'!W5</f>
        <v>Include</v>
      </c>
      <c r="G11" s="56" t="str">
        <f>'Site Data'!L5</f>
        <v>Year 1 Target PV Production (kWh)</v>
      </c>
      <c r="H11" s="94" t="s">
        <v>188</v>
      </c>
      <c r="I11" s="40" t="s">
        <v>411</v>
      </c>
      <c r="J11" s="115" t="s">
        <v>412</v>
      </c>
      <c r="K11" s="115" t="s">
        <v>413</v>
      </c>
      <c r="L11" s="46" t="s">
        <v>414</v>
      </c>
      <c r="M11" s="72" t="s">
        <v>415</v>
      </c>
      <c r="N11" s="40" t="s">
        <v>411</v>
      </c>
      <c r="O11" s="115" t="s">
        <v>412</v>
      </c>
      <c r="P11" s="113" t="s">
        <v>416</v>
      </c>
      <c r="Q11" s="115" t="s">
        <v>417</v>
      </c>
      <c r="R11" s="45" t="s">
        <v>418</v>
      </c>
      <c r="S11" s="46" t="s">
        <v>419</v>
      </c>
      <c r="T11" s="40" t="s">
        <v>183</v>
      </c>
      <c r="U11" s="115" t="s">
        <v>184</v>
      </c>
      <c r="V11" s="115" t="s">
        <v>185</v>
      </c>
      <c r="W11" s="115" t="s">
        <v>420</v>
      </c>
      <c r="X11" s="166" t="s">
        <v>421</v>
      </c>
      <c r="Y11" s="40" t="s">
        <v>422</v>
      </c>
      <c r="Z11" s="115" t="s">
        <v>423</v>
      </c>
      <c r="AA11" s="115" t="s">
        <v>424</v>
      </c>
      <c r="AB11" s="115" t="s">
        <v>425</v>
      </c>
      <c r="AC11" s="115" t="s">
        <v>426</v>
      </c>
      <c r="AD11" s="46" t="s">
        <v>427</v>
      </c>
    </row>
    <row r="12" spans="1:30" ht="15" customHeight="1" x14ac:dyDescent="0.55000000000000004">
      <c r="A12" s="168">
        <f>B12</f>
        <v>1</v>
      </c>
      <c r="B12" s="169">
        <v>1</v>
      </c>
      <c r="C12" s="282" t="str">
        <f>INDEX(Site_Data_Table,MATCH($B12,'Site Data'!$A$5:$A$39,0),MATCH(C$11,Site_Data_Column_Names,0))</f>
        <v>Fremont Hall of Justice</v>
      </c>
      <c r="D12" s="283"/>
      <c r="E12" s="170" t="str">
        <f>INDEX(Site_Data_Table,MATCH($B12,'Site Data'!$A$5:$A$39,0),MATCH(E$11,Site_Data_Column_Names,0))</f>
        <v>01-H1</v>
      </c>
      <c r="F12" s="170" t="str">
        <f>INDEX(Site_Data_Table,MATCH($B12,'Site Data'!$A$5:$A$39,0),MATCH(F$11,Site_Data_Column_Names,0))</f>
        <v>Yes</v>
      </c>
      <c r="G12" s="171">
        <f>INDEX('Site Data'!$A$6:$N$39,MATCH($B12,'Site Data'!$A$6:$A$39,0),MATCH(G$11,'Site Data'!$A$5:$N$5,0))</f>
        <v>735000</v>
      </c>
      <c r="H12" s="172" t="str">
        <f>_xlfn.TEXTJOIN(" / ",1,INDEX('Site Data'!$M$6:$M$39,$B12),INDEX('Site Data'!$N$6:$N$39,$B12))</f>
        <v>189 / 559</v>
      </c>
      <c r="I12" s="173"/>
      <c r="J12" s="174"/>
      <c r="K12" s="175"/>
      <c r="L12" s="176"/>
      <c r="M12" s="177">
        <f t="shared" ref="M12:M45" si="0">K12*L12/1000</f>
        <v>0</v>
      </c>
      <c r="N12" s="173"/>
      <c r="O12" s="174"/>
      <c r="P12" s="178"/>
      <c r="Q12" s="175"/>
      <c r="R12" s="179"/>
      <c r="S12" s="180">
        <f t="shared" ref="S12:S45" si="1">IFERROR(M12/R12,0)</f>
        <v>0</v>
      </c>
      <c r="T12" s="181"/>
      <c r="U12" s="182"/>
      <c r="V12" s="182"/>
      <c r="W12" s="183"/>
      <c r="X12" s="184"/>
      <c r="Y12" s="185"/>
      <c r="Z12" s="186"/>
      <c r="AA12" s="186"/>
      <c r="AB12" s="186"/>
      <c r="AC12" s="186"/>
      <c r="AD12" s="187"/>
    </row>
    <row r="13" spans="1:30" ht="15" customHeight="1" x14ac:dyDescent="0.55000000000000004">
      <c r="A13" s="168">
        <f t="shared" ref="A13:B28" si="2">A12+1</f>
        <v>2</v>
      </c>
      <c r="B13" s="160">
        <f>B12+1</f>
        <v>2</v>
      </c>
      <c r="C13" s="284" t="str">
        <f>INDEX(Site_Data_Table,MATCH($B13,'Site Data'!$A$5:$A$39,0),MATCH(C$11,Site_Data_Column_Names,0))</f>
        <v>Amador Superior Court</v>
      </c>
      <c r="D13" s="285"/>
      <c r="E13" s="188" t="str">
        <f>INDEX(Site_Data_Table,MATCH($B13,'Site Data'!$A$5:$A$39,0),MATCH(E$11,Site_Data_Column_Names,0))</f>
        <v>03-C1</v>
      </c>
      <c r="F13" s="188" t="str">
        <f>INDEX(Site_Data_Table,MATCH($B13,'Site Data'!$A$5:$A$39,0),MATCH(F$11,Site_Data_Column_Names,0))</f>
        <v>Yes</v>
      </c>
      <c r="G13" s="189">
        <f>INDEX('Site Data'!$A$6:$N$39,MATCH($B13,'Site Data'!$A$6:$A$39,0),MATCH(G$11,'Site Data'!$A$5:$N$5,0))</f>
        <v>233000</v>
      </c>
      <c r="H13" s="190" t="str">
        <f>_xlfn.TEXTJOIN(" / ",1,INDEX('Site Data'!$M$6:$M$39,$B13),INDEX('Site Data'!$N$6:$N$39,$B13))</f>
        <v>63 / 177</v>
      </c>
      <c r="I13" s="191"/>
      <c r="J13" s="192"/>
      <c r="K13" s="193"/>
      <c r="L13" s="194"/>
      <c r="M13" s="195">
        <f t="shared" si="0"/>
        <v>0</v>
      </c>
      <c r="N13" s="191"/>
      <c r="O13" s="192"/>
      <c r="P13" s="196"/>
      <c r="Q13" s="193"/>
      <c r="R13" s="197"/>
      <c r="S13" s="198">
        <f t="shared" si="1"/>
        <v>0</v>
      </c>
      <c r="T13" s="199"/>
      <c r="U13" s="200"/>
      <c r="V13" s="200"/>
      <c r="W13" s="201"/>
      <c r="X13" s="202"/>
      <c r="Y13" s="203"/>
      <c r="Z13" s="204"/>
      <c r="AA13" s="204"/>
      <c r="AB13" s="204"/>
      <c r="AC13" s="204"/>
      <c r="AD13" s="205"/>
    </row>
    <row r="14" spans="1:30" ht="15" customHeight="1" x14ac:dyDescent="0.55000000000000004">
      <c r="A14" s="168">
        <f t="shared" si="2"/>
        <v>3</v>
      </c>
      <c r="B14" s="160">
        <f t="shared" si="2"/>
        <v>3</v>
      </c>
      <c r="C14" s="276" t="str">
        <f>INDEX(Site_Data_Table,MATCH($B14,'Site Data'!$A$5:$A$39,0),MATCH(C$11,Site_Data_Column_Names,0))</f>
        <v>North Butte County Courthouse</v>
      </c>
      <c r="D14" s="277"/>
      <c r="E14" s="206" t="str">
        <f>INDEX(Site_Data_Table,MATCH($B14,'Site Data'!$A$5:$A$39,0),MATCH(E$11,Site_Data_Column_Names,0))</f>
        <v>04-F1</v>
      </c>
      <c r="F14" s="206" t="str">
        <f>INDEX(Site_Data_Table,MATCH($B14,'Site Data'!$A$5:$A$39,0),MATCH(F$11,Site_Data_Column_Names,0))</f>
        <v>Yes</v>
      </c>
      <c r="G14" s="189">
        <f>INDEX('Site Data'!$A$6:$N$39,MATCH($B14,'Site Data'!$A$6:$A$39,0),MATCH(G$11,'Site Data'!$A$5:$N$5,0))</f>
        <v>893000</v>
      </c>
      <c r="H14" s="190" t="str">
        <f>_xlfn.TEXTJOIN(" / ",1,INDEX('Site Data'!$M$6:$M$39,$B14),INDEX('Site Data'!$N$6:$N$39,$B14))</f>
        <v>315 / 680</v>
      </c>
      <c r="I14" s="191"/>
      <c r="J14" s="192"/>
      <c r="K14" s="193"/>
      <c r="L14" s="194"/>
      <c r="M14" s="195">
        <f t="shared" si="0"/>
        <v>0</v>
      </c>
      <c r="N14" s="191"/>
      <c r="O14" s="192"/>
      <c r="P14" s="196"/>
      <c r="Q14" s="193"/>
      <c r="R14" s="197"/>
      <c r="S14" s="198">
        <f t="shared" si="1"/>
        <v>0</v>
      </c>
      <c r="T14" s="199"/>
      <c r="U14" s="200"/>
      <c r="V14" s="200"/>
      <c r="W14" s="201"/>
      <c r="X14" s="202"/>
      <c r="Y14" s="203"/>
      <c r="Z14" s="204"/>
      <c r="AA14" s="204"/>
      <c r="AB14" s="204"/>
      <c r="AC14" s="204"/>
      <c r="AD14" s="205"/>
    </row>
    <row r="15" spans="1:30" ht="15" customHeight="1" x14ac:dyDescent="0.55000000000000004">
      <c r="A15" s="168">
        <f t="shared" si="2"/>
        <v>4</v>
      </c>
      <c r="B15" s="160">
        <f t="shared" si="2"/>
        <v>4</v>
      </c>
      <c r="C15" s="276" t="str">
        <f>INDEX(Site_Data_Table,MATCH($B15,'Site Data'!$A$5:$A$39,0),MATCH(C$11,Site_Data_Column_Names,0))</f>
        <v>Bray Courts</v>
      </c>
      <c r="D15" s="277"/>
      <c r="E15" s="206" t="str">
        <f>INDEX(Site_Data_Table,MATCH($B15,'Site Data'!$A$5:$A$39,0),MATCH(E$11,Site_Data_Column_Names,0))</f>
        <v>07-A3</v>
      </c>
      <c r="F15" s="206" t="str">
        <f>INDEX(Site_Data_Table,MATCH($B15,'Site Data'!$A$5:$A$39,0),MATCH(F$11,Site_Data_Column_Names,0))</f>
        <v>Yes</v>
      </c>
      <c r="G15" s="189">
        <f>INDEX('Site Data'!$A$6:$N$39,MATCH($B15,'Site Data'!$A$6:$A$39,0),MATCH(G$11,'Site Data'!$A$5:$N$5,0))</f>
        <v>675000</v>
      </c>
      <c r="H15" s="190" t="str">
        <f>_xlfn.TEXTJOIN(" / ",1,INDEX('Site Data'!$M$6:$M$39,$B15),INDEX('Site Data'!$N$6:$N$39,$B15))</f>
        <v>189 / 514</v>
      </c>
      <c r="I15" s="191"/>
      <c r="J15" s="192"/>
      <c r="K15" s="193"/>
      <c r="L15" s="194"/>
      <c r="M15" s="195">
        <f t="shared" si="0"/>
        <v>0</v>
      </c>
      <c r="N15" s="191"/>
      <c r="O15" s="192"/>
      <c r="P15" s="196"/>
      <c r="Q15" s="193"/>
      <c r="R15" s="197"/>
      <c r="S15" s="198">
        <f t="shared" si="1"/>
        <v>0</v>
      </c>
      <c r="T15" s="199"/>
      <c r="U15" s="200"/>
      <c r="V15" s="200"/>
      <c r="W15" s="201"/>
      <c r="X15" s="202"/>
      <c r="Y15" s="203"/>
      <c r="Z15" s="204"/>
      <c r="AA15" s="204"/>
      <c r="AB15" s="204"/>
      <c r="AC15" s="204"/>
      <c r="AD15" s="205"/>
    </row>
    <row r="16" spans="1:30" ht="15" customHeight="1" x14ac:dyDescent="0.55000000000000004">
      <c r="A16" s="168">
        <f t="shared" si="2"/>
        <v>5</v>
      </c>
      <c r="B16" s="160">
        <f t="shared" si="2"/>
        <v>5</v>
      </c>
      <c r="C16" s="276" t="str">
        <f>INDEX(Site_Data_Table,MATCH($B16,'Site Data'!$A$5:$A$39,0),MATCH(C$11,Site_Data_Column_Names,0))</f>
        <v>Richard E. Arnason Justice Center</v>
      </c>
      <c r="D16" s="277"/>
      <c r="E16" s="206" t="str">
        <f>INDEX(Site_Data_Table,MATCH($B16,'Site Data'!$A$5:$A$39,0),MATCH(E$11,Site_Data_Column_Names,0))</f>
        <v>07-E3</v>
      </c>
      <c r="F16" s="206" t="str">
        <f>INDEX(Site_Data_Table,MATCH($B16,'Site Data'!$A$5:$A$39,0),MATCH(F$11,Site_Data_Column_Names,0))</f>
        <v>Yes</v>
      </c>
      <c r="G16" s="189">
        <f>INDEX('Site Data'!$A$6:$N$39,MATCH($B16,'Site Data'!$A$6:$A$39,0),MATCH(G$11,'Site Data'!$A$5:$N$5,0))</f>
        <v>750000</v>
      </c>
      <c r="H16" s="190" t="str">
        <f>_xlfn.TEXTJOIN(" / ",1,INDEX('Site Data'!$M$6:$M$39,$B16),INDEX('Site Data'!$N$6:$N$39,$B16))</f>
        <v>189 / 571</v>
      </c>
      <c r="I16" s="191"/>
      <c r="J16" s="192"/>
      <c r="K16" s="193"/>
      <c r="L16" s="194"/>
      <c r="M16" s="195">
        <f t="shared" si="0"/>
        <v>0</v>
      </c>
      <c r="N16" s="191"/>
      <c r="O16" s="192"/>
      <c r="P16" s="196"/>
      <c r="Q16" s="193"/>
      <c r="R16" s="197"/>
      <c r="S16" s="198">
        <f t="shared" si="1"/>
        <v>0</v>
      </c>
      <c r="T16" s="199"/>
      <c r="U16" s="200"/>
      <c r="V16" s="200"/>
      <c r="W16" s="201"/>
      <c r="X16" s="202"/>
      <c r="Y16" s="203"/>
      <c r="Z16" s="204"/>
      <c r="AA16" s="204"/>
      <c r="AB16" s="204"/>
      <c r="AC16" s="204"/>
      <c r="AD16" s="205"/>
    </row>
    <row r="17" spans="1:36" ht="15" customHeight="1" x14ac:dyDescent="0.55000000000000004">
      <c r="A17" s="168">
        <f t="shared" si="2"/>
        <v>6</v>
      </c>
      <c r="B17" s="160">
        <f t="shared" si="2"/>
        <v>6</v>
      </c>
      <c r="C17" s="276" t="str">
        <f>INDEX(Site_Data_Table,MATCH($B17,'Site Data'!$A$5:$A$39,0),MATCH(C$11,Site_Data_Column_Names,0))</f>
        <v>Walnut Creek Courthouse</v>
      </c>
      <c r="D17" s="277"/>
      <c r="E17" s="206" t="str">
        <f>INDEX(Site_Data_Table,MATCH($B17,'Site Data'!$A$5:$A$39,0),MATCH(E$11,Site_Data_Column_Names,0))</f>
        <v>07-C1</v>
      </c>
      <c r="F17" s="206" t="str">
        <f>INDEX(Site_Data_Table,MATCH($B17,'Site Data'!$A$5:$A$39,0),MATCH(F$11,Site_Data_Column_Names,0))</f>
        <v>Yes</v>
      </c>
      <c r="G17" s="189">
        <f>INDEX('Site Data'!$A$6:$N$39,MATCH($B17,'Site Data'!$A$6:$A$39,0),MATCH(G$11,'Site Data'!$A$5:$N$5,0))</f>
        <v>165000</v>
      </c>
      <c r="H17" s="190" t="str">
        <f>_xlfn.TEXTJOIN(" / ",1,INDEX('Site Data'!$M$6:$M$39,$B17),INDEX('Site Data'!$N$6:$N$39,$B17))</f>
        <v>63 / 125</v>
      </c>
      <c r="I17" s="191"/>
      <c r="J17" s="192"/>
      <c r="K17" s="193"/>
      <c r="L17" s="194"/>
      <c r="M17" s="195">
        <f t="shared" si="0"/>
        <v>0</v>
      </c>
      <c r="N17" s="191"/>
      <c r="O17" s="192"/>
      <c r="P17" s="196"/>
      <c r="Q17" s="193"/>
      <c r="R17" s="197"/>
      <c r="S17" s="198">
        <f t="shared" si="1"/>
        <v>0</v>
      </c>
      <c r="T17" s="199"/>
      <c r="U17" s="200"/>
      <c r="V17" s="200"/>
      <c r="W17" s="201"/>
      <c r="X17" s="202"/>
      <c r="Y17" s="203"/>
      <c r="Z17" s="204"/>
      <c r="AA17" s="204"/>
      <c r="AB17" s="204"/>
      <c r="AC17" s="204"/>
      <c r="AD17" s="205"/>
    </row>
    <row r="18" spans="1:36" ht="15" customHeight="1" x14ac:dyDescent="0.55000000000000004">
      <c r="A18" s="168">
        <f t="shared" si="2"/>
        <v>7</v>
      </c>
      <c r="B18" s="160">
        <f t="shared" si="2"/>
        <v>7</v>
      </c>
      <c r="C18" s="276" t="str">
        <f>INDEX(Site_Data_Table,MATCH($B18,'Site Data'!$A$5:$A$39,0),MATCH(C$11,Site_Data_Column_Names,0))</f>
        <v>B. F. Sisk Courthouse</v>
      </c>
      <c r="D18" s="277"/>
      <c r="E18" s="206" t="str">
        <f>INDEX(Site_Data_Table,MATCH($B18,'Site Data'!$A$5:$A$39,0),MATCH(E$11,Site_Data_Column_Names,0))</f>
        <v>10-O1</v>
      </c>
      <c r="F18" s="206" t="str">
        <f>INDEX(Site_Data_Table,MATCH($B18,'Site Data'!$A$5:$A$39,0),MATCH(F$11,Site_Data_Column_Names,0))</f>
        <v>Yes</v>
      </c>
      <c r="G18" s="189">
        <f>INDEX('Site Data'!$A$6:$N$39,MATCH($B18,'Site Data'!$A$6:$A$39,0),MATCH(G$11,'Site Data'!$A$5:$N$5,0))</f>
        <v>1604000</v>
      </c>
      <c r="H18" s="190" t="str">
        <f>_xlfn.TEXTJOIN(" / ",1,INDEX('Site Data'!$M$6:$M$39,$B18),INDEX('Site Data'!$N$6:$N$39,$B18))</f>
        <v>378 / 1221</v>
      </c>
      <c r="I18" s="191"/>
      <c r="J18" s="192"/>
      <c r="K18" s="193"/>
      <c r="L18" s="194"/>
      <c r="M18" s="195">
        <f t="shared" si="0"/>
        <v>0</v>
      </c>
      <c r="N18" s="191"/>
      <c r="O18" s="192"/>
      <c r="P18" s="196"/>
      <c r="Q18" s="193"/>
      <c r="R18" s="197"/>
      <c r="S18" s="198">
        <f t="shared" si="1"/>
        <v>0</v>
      </c>
      <c r="T18" s="199"/>
      <c r="U18" s="200"/>
      <c r="V18" s="200"/>
      <c r="W18" s="201"/>
      <c r="X18" s="202"/>
      <c r="Y18" s="203"/>
      <c r="Z18" s="204"/>
      <c r="AA18" s="204"/>
      <c r="AB18" s="204"/>
      <c r="AC18" s="204"/>
      <c r="AD18" s="205"/>
    </row>
    <row r="19" spans="1:36" ht="15" customHeight="1" x14ac:dyDescent="0.55000000000000004">
      <c r="A19" s="168">
        <f t="shared" si="2"/>
        <v>8</v>
      </c>
      <c r="B19" s="160">
        <f t="shared" si="2"/>
        <v>8</v>
      </c>
      <c r="C19" s="276" t="str">
        <f>INDEX(Site_Data_Table,MATCH($B19,'Site Data'!$A$5:$A$39,0),MATCH(C$11,Site_Data_Column_Names,0))</f>
        <v>Imperial County Courthouse</v>
      </c>
      <c r="D19" s="277"/>
      <c r="E19" s="206" t="str">
        <f>INDEX(Site_Data_Table,MATCH($B19,'Site Data'!$A$5:$A$39,0),MATCH(E$11,Site_Data_Column_Names,0))</f>
        <v>13-A1</v>
      </c>
      <c r="F19" s="206" t="str">
        <f>INDEX(Site_Data_Table,MATCH($B19,'Site Data'!$A$5:$A$39,0),MATCH(F$11,Site_Data_Column_Names,0))</f>
        <v>Yes</v>
      </c>
      <c r="G19" s="189">
        <f>INDEX('Site Data'!$A$6:$N$39,MATCH($B19,'Site Data'!$A$6:$A$39,0),MATCH(G$11,'Site Data'!$A$5:$N$5,0))</f>
        <v>354000</v>
      </c>
      <c r="H19" s="190" t="str">
        <f>_xlfn.TEXTJOIN(" / ",1,INDEX('Site Data'!$M$6:$M$39,$B19),INDEX('Site Data'!$N$6:$N$39,$B19))</f>
        <v>45 / 180</v>
      </c>
      <c r="I19" s="191"/>
      <c r="J19" s="192"/>
      <c r="K19" s="193"/>
      <c r="L19" s="194"/>
      <c r="M19" s="195">
        <f t="shared" si="0"/>
        <v>0</v>
      </c>
      <c r="N19" s="191"/>
      <c r="O19" s="192"/>
      <c r="P19" s="196"/>
      <c r="Q19" s="193"/>
      <c r="R19" s="197"/>
      <c r="S19" s="198">
        <f t="shared" si="1"/>
        <v>0</v>
      </c>
      <c r="T19" s="199"/>
      <c r="U19" s="200"/>
      <c r="V19" s="200"/>
      <c r="W19" s="201"/>
      <c r="X19" s="202"/>
      <c r="Y19" s="203"/>
      <c r="Z19" s="204"/>
      <c r="AA19" s="204"/>
      <c r="AB19" s="204"/>
      <c r="AC19" s="204"/>
      <c r="AD19" s="205"/>
    </row>
    <row r="20" spans="1:36" ht="15" customHeight="1" x14ac:dyDescent="0.55000000000000004">
      <c r="A20" s="168">
        <f t="shared" si="2"/>
        <v>9</v>
      </c>
      <c r="B20" s="160">
        <f t="shared" si="2"/>
        <v>9</v>
      </c>
      <c r="C20" s="276" t="str">
        <f>INDEX(Site_Data_Table,MATCH($B20,'Site Data'!$A$5:$A$39,0),MATCH(C$11,Site_Data_Column_Names,0))</f>
        <v>Delano/North Kern Court</v>
      </c>
      <c r="D20" s="277"/>
      <c r="E20" s="206" t="str">
        <f>INDEX(Site_Data_Table,MATCH($B20,'Site Data'!$A$5:$A$39,0),MATCH(E$11,Site_Data_Column_Names,0))</f>
        <v>15-D1</v>
      </c>
      <c r="F20" s="206" t="str">
        <f>INDEX(Site_Data_Table,MATCH($B20,'Site Data'!$A$5:$A$39,0),MATCH(F$11,Site_Data_Column_Names,0))</f>
        <v>Yes</v>
      </c>
      <c r="G20" s="189">
        <f>INDEX('Site Data'!$A$6:$N$39,MATCH($B20,'Site Data'!$A$6:$A$39,0),MATCH(G$11,'Site Data'!$A$5:$N$5,0))</f>
        <v>169000</v>
      </c>
      <c r="H20" s="190" t="str">
        <f>_xlfn.TEXTJOIN(" / ",1,INDEX('Site Data'!$M$6:$M$39,$B20),INDEX('Site Data'!$N$6:$N$39,$B20))</f>
        <v>63 / 129</v>
      </c>
      <c r="I20" s="191"/>
      <c r="J20" s="192"/>
      <c r="K20" s="193"/>
      <c r="L20" s="194"/>
      <c r="M20" s="195">
        <f t="shared" si="0"/>
        <v>0</v>
      </c>
      <c r="N20" s="191"/>
      <c r="O20" s="192"/>
      <c r="P20" s="196"/>
      <c r="Q20" s="193"/>
      <c r="R20" s="197"/>
      <c r="S20" s="198">
        <f t="shared" si="1"/>
        <v>0</v>
      </c>
      <c r="T20" s="199"/>
      <c r="U20" s="200"/>
      <c r="V20" s="200"/>
      <c r="W20" s="201"/>
      <c r="X20" s="202"/>
      <c r="Y20" s="203"/>
      <c r="Z20" s="204"/>
      <c r="AA20" s="204"/>
      <c r="AB20" s="204"/>
      <c r="AC20" s="204"/>
      <c r="AD20" s="205"/>
    </row>
    <row r="21" spans="1:36" ht="15" customHeight="1" x14ac:dyDescent="0.55000000000000004">
      <c r="A21" s="168">
        <f t="shared" si="2"/>
        <v>10</v>
      </c>
      <c r="B21" s="160">
        <f t="shared" si="2"/>
        <v>10</v>
      </c>
      <c r="C21" s="276" t="str">
        <f>INDEX(Site_Data_Table,MATCH($B21,'Site Data'!$A$5:$A$39,0),MATCH(C$11,Site_Data_Column_Names,0))</f>
        <v>Kings Superior Court</v>
      </c>
      <c r="D21" s="277"/>
      <c r="E21" s="206" t="str">
        <f>INDEX(Site_Data_Table,MATCH($B21,'Site Data'!$A$5:$A$39,0),MATCH(E$11,Site_Data_Column_Names,0))</f>
        <v>16-A5</v>
      </c>
      <c r="F21" s="206" t="str">
        <f>INDEX(Site_Data_Table,MATCH($B21,'Site Data'!$A$5:$A$39,0),MATCH(F$11,Site_Data_Column_Names,0))</f>
        <v>Yes</v>
      </c>
      <c r="G21" s="189">
        <f>INDEX('Site Data'!$A$6:$N$39,MATCH($B21,'Site Data'!$A$6:$A$39,0),MATCH(G$11,'Site Data'!$A$5:$N$5,0))</f>
        <v>1849000</v>
      </c>
      <c r="H21" s="190" t="str">
        <f>_xlfn.TEXTJOIN(" / ",1,INDEX('Site Data'!$M$6:$M$39,$B21),INDEX('Site Data'!$N$6:$N$39,$B21))</f>
        <v>252 / 835</v>
      </c>
      <c r="I21" s="191"/>
      <c r="J21" s="192"/>
      <c r="K21" s="193"/>
      <c r="L21" s="194"/>
      <c r="M21" s="195">
        <f t="shared" si="0"/>
        <v>0</v>
      </c>
      <c r="N21" s="191"/>
      <c r="O21" s="192"/>
      <c r="P21" s="196"/>
      <c r="Q21" s="193"/>
      <c r="R21" s="197"/>
      <c r="S21" s="198">
        <f t="shared" si="1"/>
        <v>0</v>
      </c>
      <c r="T21" s="199"/>
      <c r="U21" s="200"/>
      <c r="V21" s="200"/>
      <c r="W21" s="201"/>
      <c r="X21" s="202"/>
      <c r="Y21" s="203"/>
      <c r="Z21" s="204"/>
      <c r="AA21" s="204"/>
      <c r="AB21" s="204"/>
      <c r="AC21" s="204"/>
      <c r="AD21" s="205"/>
    </row>
    <row r="22" spans="1:36" ht="15" customHeight="1" x14ac:dyDescent="0.55000000000000004">
      <c r="A22" s="168">
        <f t="shared" si="2"/>
        <v>11</v>
      </c>
      <c r="B22" s="160">
        <f t="shared" si="2"/>
        <v>11</v>
      </c>
      <c r="C22" s="276" t="str">
        <f>INDEX(Site_Data_Table,MATCH($B22,'Site Data'!$A$5:$A$39,0),MATCH(C$11,Site_Data_Column_Names,0))</f>
        <v>Whittier Courthouse</v>
      </c>
      <c r="D22" s="277"/>
      <c r="E22" s="206" t="str">
        <f>INDEX(Site_Data_Table,MATCH($B22,'Site Data'!$A$5:$A$39,0),MATCH(E$11,Site_Data_Column_Names,0))</f>
        <v>19-AO1</v>
      </c>
      <c r="F22" s="206" t="str">
        <f>INDEX(Site_Data_Table,MATCH($B22,'Site Data'!$A$5:$A$39,0),MATCH(F$11,Site_Data_Column_Names,0))</f>
        <v>Yes</v>
      </c>
      <c r="G22" s="189">
        <f>INDEX('Site Data'!$A$6:$N$39,MATCH($B22,'Site Data'!$A$6:$A$39,0),MATCH(G$11,'Site Data'!$A$5:$N$5,0))</f>
        <v>1328000</v>
      </c>
      <c r="H22" s="190" t="str">
        <f>_xlfn.TEXTJOIN(" / ",1,INDEX('Site Data'!$M$6:$M$39,$B22),INDEX('Site Data'!$N$6:$N$39,$B22))</f>
        <v>252 / 835</v>
      </c>
      <c r="I22" s="191"/>
      <c r="J22" s="192"/>
      <c r="K22" s="193"/>
      <c r="L22" s="194"/>
      <c r="M22" s="195">
        <f t="shared" si="0"/>
        <v>0</v>
      </c>
      <c r="N22" s="191"/>
      <c r="O22" s="192"/>
      <c r="P22" s="196"/>
      <c r="Q22" s="193"/>
      <c r="R22" s="197"/>
      <c r="S22" s="198">
        <f t="shared" si="1"/>
        <v>0</v>
      </c>
      <c r="T22" s="199"/>
      <c r="U22" s="200"/>
      <c r="V22" s="200"/>
      <c r="W22" s="201"/>
      <c r="X22" s="202"/>
      <c r="Y22" s="203"/>
      <c r="Z22" s="204"/>
      <c r="AA22" s="204"/>
      <c r="AB22" s="204"/>
      <c r="AC22" s="204"/>
      <c r="AD22" s="205"/>
    </row>
    <row r="23" spans="1:36" ht="15" customHeight="1" x14ac:dyDescent="0.55000000000000004">
      <c r="A23" s="168">
        <f t="shared" si="2"/>
        <v>12</v>
      </c>
      <c r="B23" s="160">
        <f t="shared" si="2"/>
        <v>12</v>
      </c>
      <c r="C23" s="276" t="str">
        <f>INDEX(Site_Data_Table,MATCH($B23,'Site Data'!$A$5:$A$39,0),MATCH(C$11,Site_Data_Column_Names,0))</f>
        <v>Santa Monica Courthouse</v>
      </c>
      <c r="D23" s="277"/>
      <c r="E23" s="206" t="str">
        <f>INDEX(Site_Data_Table,MATCH($B23,'Site Data'!$A$5:$A$39,0),MATCH(E$11,Site_Data_Column_Names,0))</f>
        <v>19-AP1</v>
      </c>
      <c r="F23" s="206" t="str">
        <f>INDEX(Site_Data_Table,MATCH($B23,'Site Data'!$A$5:$A$39,0),MATCH(F$11,Site_Data_Column_Names,0))</f>
        <v>Yes</v>
      </c>
      <c r="G23" s="189">
        <f>INDEX('Site Data'!$A$6:$N$39,MATCH($B23,'Site Data'!$A$6:$A$39,0),MATCH(G$11,'Site Data'!$A$5:$N$5,0))</f>
        <v>1652000</v>
      </c>
      <c r="H23" s="190" t="str">
        <f>_xlfn.TEXTJOIN(" / ",1,INDEX('Site Data'!$M$6:$M$39,$B23),INDEX('Site Data'!$N$6:$N$39,$B23))</f>
        <v>315 / 1044</v>
      </c>
      <c r="I23" s="191"/>
      <c r="J23" s="192"/>
      <c r="K23" s="193"/>
      <c r="L23" s="194"/>
      <c r="M23" s="195">
        <f t="shared" si="0"/>
        <v>0</v>
      </c>
      <c r="N23" s="191"/>
      <c r="O23" s="192"/>
      <c r="P23" s="196"/>
      <c r="Q23" s="193"/>
      <c r="R23" s="197"/>
      <c r="S23" s="198">
        <f t="shared" si="1"/>
        <v>0</v>
      </c>
      <c r="T23" s="199"/>
      <c r="U23" s="200"/>
      <c r="V23" s="200"/>
      <c r="W23" s="201"/>
      <c r="X23" s="202"/>
      <c r="Y23" s="203"/>
      <c r="Z23" s="204"/>
      <c r="AA23" s="204"/>
      <c r="AB23" s="204"/>
      <c r="AC23" s="204"/>
      <c r="AD23" s="205"/>
    </row>
    <row r="24" spans="1:36" ht="15" customHeight="1" x14ac:dyDescent="0.55000000000000004">
      <c r="A24" s="168">
        <f t="shared" si="2"/>
        <v>13</v>
      </c>
      <c r="B24" s="160">
        <f t="shared" si="2"/>
        <v>13</v>
      </c>
      <c r="C24" s="276" t="str">
        <f>INDEX(Site_Data_Table,MATCH($B24,'Site Data'!$A$5:$A$39,0),MATCH(C$11,Site_Data_Column_Names,0))</f>
        <v>Van Nuys Courthouse East</v>
      </c>
      <c r="D24" s="277"/>
      <c r="E24" s="206" t="str">
        <f>INDEX(Site_Data_Table,MATCH($B24,'Site Data'!$A$5:$A$39,0),MATCH(E$11,Site_Data_Column_Names,0))</f>
        <v>19-AX1</v>
      </c>
      <c r="F24" s="206" t="str">
        <f>INDEX(Site_Data_Table,MATCH($B24,'Site Data'!$A$5:$A$39,0),MATCH(F$11,Site_Data_Column_Names,0))</f>
        <v>No</v>
      </c>
      <c r="G24" s="189">
        <f>INDEX('Site Data'!$A$6:$N$39,MATCH($B24,'Site Data'!$A$6:$A$39,0),MATCH(G$11,'Site Data'!$A$5:$N$5,0))</f>
        <v>1909000</v>
      </c>
      <c r="H24" s="190" t="str">
        <f>_xlfn.TEXTJOIN(" / ",1,INDEX('Site Data'!$M$6:$M$39,$B24),INDEX('Site Data'!$N$6:$N$39,$B24))</f>
        <v>252 / 835</v>
      </c>
      <c r="I24" s="191"/>
      <c r="J24" s="192"/>
      <c r="K24" s="193"/>
      <c r="L24" s="194"/>
      <c r="M24" s="195">
        <f t="shared" si="0"/>
        <v>0</v>
      </c>
      <c r="N24" s="191"/>
      <c r="O24" s="192"/>
      <c r="P24" s="196"/>
      <c r="Q24" s="193"/>
      <c r="R24" s="197"/>
      <c r="S24" s="198">
        <f t="shared" si="1"/>
        <v>0</v>
      </c>
      <c r="T24" s="199"/>
      <c r="U24" s="200"/>
      <c r="V24" s="200"/>
      <c r="W24" s="201"/>
      <c r="X24" s="202"/>
      <c r="Y24" s="203"/>
      <c r="Z24" s="204"/>
      <c r="AA24" s="204"/>
      <c r="AB24" s="204"/>
      <c r="AC24" s="204"/>
      <c r="AD24" s="205"/>
    </row>
    <row r="25" spans="1:36" ht="15" customHeight="1" x14ac:dyDescent="0.55000000000000004">
      <c r="A25" s="168">
        <f t="shared" si="2"/>
        <v>14</v>
      </c>
      <c r="B25" s="160">
        <f t="shared" si="2"/>
        <v>14</v>
      </c>
      <c r="C25" s="276" t="str">
        <f>INDEX(Site_Data_Table,MATCH($B25,'Site Data'!$A$5:$A$39,0),MATCH(C$11,Site_Data_Column_Names,0))</f>
        <v>Torrance Courthouse</v>
      </c>
      <c r="D25" s="277"/>
      <c r="E25" s="206" t="str">
        <f>INDEX(Site_Data_Table,MATCH($B25,'Site Data'!$A$5:$A$39,0),MATCH(E$11,Site_Data_Column_Names,0))</f>
        <v>19-C1</v>
      </c>
      <c r="F25" s="206" t="str">
        <f>INDEX(Site_Data_Table,MATCH($B25,'Site Data'!$A$5:$A$39,0),MATCH(F$11,Site_Data_Column_Names,0))</f>
        <v>Yes</v>
      </c>
      <c r="G25" s="189">
        <f>INDEX('Site Data'!$A$6:$N$39,MATCH($B25,'Site Data'!$A$6:$A$39,0),MATCH(G$11,'Site Data'!$A$5:$N$5,0))</f>
        <v>2465000</v>
      </c>
      <c r="H25" s="190" t="str">
        <f>_xlfn.TEXTJOIN(" / ",1,INDEX('Site Data'!$M$6:$M$39,$B25),INDEX('Site Data'!$N$6:$N$39,$B25))</f>
        <v>567 / 1876</v>
      </c>
      <c r="I25" s="191"/>
      <c r="J25" s="192"/>
      <c r="K25" s="193"/>
      <c r="L25" s="194"/>
      <c r="M25" s="195">
        <f t="shared" si="0"/>
        <v>0</v>
      </c>
      <c r="N25" s="191"/>
      <c r="O25" s="192"/>
      <c r="P25" s="196"/>
      <c r="Q25" s="193"/>
      <c r="R25" s="197"/>
      <c r="S25" s="198">
        <f t="shared" si="1"/>
        <v>0</v>
      </c>
      <c r="T25" s="199"/>
      <c r="U25" s="200"/>
      <c r="V25" s="200"/>
      <c r="W25" s="201"/>
      <c r="X25" s="202"/>
      <c r="Y25" s="203"/>
      <c r="Z25" s="204"/>
      <c r="AA25" s="204"/>
      <c r="AB25" s="204"/>
      <c r="AC25" s="204"/>
      <c r="AD25" s="205"/>
    </row>
    <row r="26" spans="1:36" ht="15" customHeight="1" x14ac:dyDescent="0.55000000000000004">
      <c r="A26" s="168">
        <f t="shared" si="2"/>
        <v>15</v>
      </c>
      <c r="B26" s="160">
        <f t="shared" si="2"/>
        <v>15</v>
      </c>
      <c r="C26" s="276" t="str">
        <f>INDEX(Site_Data_Table,MATCH($B26,'Site Data'!$A$5:$A$39,0),MATCH(C$11,Site_Data_Column_Names,0))</f>
        <v>Glendale Courthouse</v>
      </c>
      <c r="D26" s="277"/>
      <c r="E26" s="206" t="str">
        <f>INDEX(Site_Data_Table,MATCH($B26,'Site Data'!$A$5:$A$39,0),MATCH(E$11,Site_Data_Column_Names,0))</f>
        <v>19-H1</v>
      </c>
      <c r="F26" s="206" t="str">
        <f>INDEX(Site_Data_Table,MATCH($B26,'Site Data'!$A$5:$A$39,0),MATCH(F$11,Site_Data_Column_Names,0))</f>
        <v>Yes</v>
      </c>
      <c r="G26" s="189">
        <f>INDEX('Site Data'!$A$6:$N$39,MATCH($B26,'Site Data'!$A$6:$A$39,0),MATCH(G$11,'Site Data'!$A$5:$N$5,0))</f>
        <v>567000</v>
      </c>
      <c r="H26" s="190" t="str">
        <f>_xlfn.TEXTJOIN(" / ",1,INDEX('Site Data'!$M$6:$M$39,$B26),INDEX('Site Data'!$N$6:$N$39,$B26))</f>
        <v>126 / 432</v>
      </c>
      <c r="I26" s="191"/>
      <c r="J26" s="192"/>
      <c r="K26" s="193"/>
      <c r="L26" s="194"/>
      <c r="M26" s="195">
        <f t="shared" si="0"/>
        <v>0</v>
      </c>
      <c r="N26" s="191"/>
      <c r="O26" s="192"/>
      <c r="P26" s="196"/>
      <c r="Q26" s="193"/>
      <c r="R26" s="197"/>
      <c r="S26" s="198">
        <f t="shared" si="1"/>
        <v>0</v>
      </c>
      <c r="T26" s="199"/>
      <c r="U26" s="200"/>
      <c r="V26" s="200"/>
      <c r="W26" s="201"/>
      <c r="X26" s="202"/>
      <c r="Y26" s="203"/>
      <c r="Z26" s="204"/>
      <c r="AA26" s="204"/>
      <c r="AB26" s="204"/>
      <c r="AC26" s="204"/>
      <c r="AD26" s="205"/>
    </row>
    <row r="27" spans="1:36" ht="15" customHeight="1" x14ac:dyDescent="0.55000000000000004">
      <c r="A27" s="168">
        <f t="shared" si="2"/>
        <v>16</v>
      </c>
      <c r="B27" s="160">
        <f t="shared" si="2"/>
        <v>16</v>
      </c>
      <c r="C27" s="276" t="str">
        <f>INDEX(Site_Data_Table,MATCH($B27,'Site Data'!$A$5:$A$39,0),MATCH(C$11,Site_Data_Column_Names,0))</f>
        <v>Monrovia Training Center</v>
      </c>
      <c r="D27" s="277"/>
      <c r="E27" s="206" t="str">
        <f>INDEX(Site_Data_Table,MATCH($B27,'Site Data'!$A$5:$A$39,0),MATCH(E$11,Site_Data_Column_Names,0))</f>
        <v>19-N1</v>
      </c>
      <c r="F27" s="206" t="str">
        <f>INDEX(Site_Data_Table,MATCH($B27,'Site Data'!$A$5:$A$39,0),MATCH(F$11,Site_Data_Column_Names,0))</f>
        <v>Yes</v>
      </c>
      <c r="G27" s="189">
        <f>INDEX('Site Data'!$A$6:$N$39,MATCH($B27,'Site Data'!$A$6:$A$39,0),MATCH(G$11,'Site Data'!$A$5:$N$5,0))</f>
        <v>91000</v>
      </c>
      <c r="H27" s="190" t="str">
        <f>_xlfn.TEXTJOIN(" / ",1,INDEX('Site Data'!$M$6:$M$39,$B27),INDEX('Site Data'!$N$6:$N$39,$B27))</f>
        <v>22.5 / 69</v>
      </c>
      <c r="I27" s="191"/>
      <c r="J27" s="192"/>
      <c r="K27" s="193"/>
      <c r="L27" s="194"/>
      <c r="M27" s="195">
        <f t="shared" si="0"/>
        <v>0</v>
      </c>
      <c r="N27" s="191"/>
      <c r="O27" s="192"/>
      <c r="P27" s="196"/>
      <c r="Q27" s="193"/>
      <c r="R27" s="197"/>
      <c r="S27" s="198">
        <f t="shared" si="1"/>
        <v>0</v>
      </c>
      <c r="T27" s="199"/>
      <c r="U27" s="200"/>
      <c r="V27" s="200"/>
      <c r="W27" s="201"/>
      <c r="X27" s="202"/>
      <c r="Y27" s="203"/>
      <c r="Z27" s="204"/>
      <c r="AA27" s="204"/>
      <c r="AB27" s="204"/>
      <c r="AC27" s="204"/>
      <c r="AD27" s="205"/>
    </row>
    <row r="28" spans="1:36" ht="15" customHeight="1" x14ac:dyDescent="0.55000000000000004">
      <c r="A28" s="168">
        <f t="shared" si="2"/>
        <v>17</v>
      </c>
      <c r="B28" s="160">
        <f t="shared" si="2"/>
        <v>17</v>
      </c>
      <c r="C28" s="276" t="str">
        <f>INDEX(Site_Data_Table,MATCH($B28,'Site Data'!$A$5:$A$39,0),MATCH(C$11,Site_Data_Column_Names,0))</f>
        <v>Edmund D. Edelman Children's Court</v>
      </c>
      <c r="D28" s="277"/>
      <c r="E28" s="206" t="str">
        <f>INDEX(Site_Data_Table,MATCH($B28,'Site Data'!$A$5:$A$39,0),MATCH(E$11,Site_Data_Column_Names,0))</f>
        <v>19-Q1</v>
      </c>
      <c r="F28" s="206" t="str">
        <f>INDEX(Site_Data_Table,MATCH($B28,'Site Data'!$A$5:$A$39,0),MATCH(F$11,Site_Data_Column_Names,0))</f>
        <v>Yes</v>
      </c>
      <c r="G28" s="189">
        <f>INDEX('Site Data'!$A$6:$N$39,MATCH($B28,'Site Data'!$A$6:$A$39,0),MATCH(G$11,'Site Data'!$A$5:$N$5,0))</f>
        <v>2791000</v>
      </c>
      <c r="H28" s="190" t="str">
        <f>_xlfn.TEXTJOIN(" / ",1,INDEX('Site Data'!$M$6:$M$39,$B28),INDEX('Site Data'!$N$6:$N$39,$B28))</f>
        <v>252 / 835</v>
      </c>
      <c r="I28" s="191"/>
      <c r="J28" s="192"/>
      <c r="K28" s="193"/>
      <c r="L28" s="194"/>
      <c r="M28" s="195">
        <f t="shared" si="0"/>
        <v>0</v>
      </c>
      <c r="N28" s="191"/>
      <c r="O28" s="192"/>
      <c r="P28" s="196"/>
      <c r="Q28" s="193"/>
      <c r="R28" s="197"/>
      <c r="S28" s="198">
        <f t="shared" si="1"/>
        <v>0</v>
      </c>
      <c r="T28" s="199"/>
      <c r="U28" s="200"/>
      <c r="V28" s="200"/>
      <c r="W28" s="201"/>
      <c r="X28" s="202"/>
      <c r="Y28" s="203"/>
      <c r="Z28" s="204"/>
      <c r="AA28" s="204"/>
      <c r="AB28" s="204"/>
      <c r="AC28" s="204"/>
      <c r="AD28" s="205"/>
      <c r="AJ28" s="207"/>
    </row>
    <row r="29" spans="1:36" ht="15" customHeight="1" x14ac:dyDescent="0.55000000000000004">
      <c r="A29" s="168">
        <f t="shared" ref="A29:B44" si="3">A28+1</f>
        <v>18</v>
      </c>
      <c r="B29" s="160">
        <f t="shared" si="3"/>
        <v>18</v>
      </c>
      <c r="C29" s="276" t="str">
        <f>INDEX(Site_Data_Table,MATCH($B29,'Site Data'!$A$5:$A$39,0),MATCH(C$11,Site_Data_Column_Names,0))</f>
        <v>Hollywood Courthouse</v>
      </c>
      <c r="D29" s="277"/>
      <c r="E29" s="206" t="str">
        <f>INDEX(Site_Data_Table,MATCH($B29,'Site Data'!$A$5:$A$39,0),MATCH(E$11,Site_Data_Column_Names,0))</f>
        <v>19-S1</v>
      </c>
      <c r="F29" s="206" t="str">
        <f>INDEX(Site_Data_Table,MATCH($B29,'Site Data'!$A$5:$A$39,0),MATCH(F$11,Site_Data_Column_Names,0))</f>
        <v>Yes</v>
      </c>
      <c r="G29" s="189">
        <f>INDEX('Site Data'!$A$6:$N$39,MATCH($B29,'Site Data'!$A$6:$A$39,0),MATCH(G$11,'Site Data'!$A$5:$N$5,0))</f>
        <v>622000</v>
      </c>
      <c r="H29" s="190" t="str">
        <f>_xlfn.TEXTJOIN(" / ",1,INDEX('Site Data'!$M$6:$M$39,$B29),INDEX('Site Data'!$N$6:$N$39,$B29))</f>
        <v>189 / 473</v>
      </c>
      <c r="I29" s="191"/>
      <c r="J29" s="192"/>
      <c r="K29" s="193"/>
      <c r="L29" s="194"/>
      <c r="M29" s="195">
        <f t="shared" si="0"/>
        <v>0</v>
      </c>
      <c r="N29" s="191"/>
      <c r="O29" s="192"/>
      <c r="P29" s="196"/>
      <c r="Q29" s="193"/>
      <c r="R29" s="197"/>
      <c r="S29" s="198">
        <f t="shared" si="1"/>
        <v>0</v>
      </c>
      <c r="T29" s="199"/>
      <c r="U29" s="200"/>
      <c r="V29" s="200"/>
      <c r="W29" s="201"/>
      <c r="X29" s="202"/>
      <c r="Y29" s="203"/>
      <c r="Z29" s="204"/>
      <c r="AA29" s="204"/>
      <c r="AB29" s="204"/>
      <c r="AC29" s="204"/>
      <c r="AD29" s="205"/>
    </row>
    <row r="30" spans="1:36" ht="15" customHeight="1" x14ac:dyDescent="0.55000000000000004">
      <c r="A30" s="168">
        <f t="shared" si="3"/>
        <v>19</v>
      </c>
      <c r="B30" s="160">
        <f t="shared" si="3"/>
        <v>19</v>
      </c>
      <c r="C30" s="276" t="str">
        <f>INDEX(Site_Data_Table,MATCH($B30,'Site Data'!$A$5:$A$39,0),MATCH(C$11,Site_Data_Column_Names,0))</f>
        <v>Pomona Courthouse South</v>
      </c>
      <c r="D30" s="277"/>
      <c r="E30" s="206" t="str">
        <f>INDEX(Site_Data_Table,MATCH($B30,'Site Data'!$A$5:$A$39,0),MATCH(E$11,Site_Data_Column_Names,0))</f>
        <v>19-W1</v>
      </c>
      <c r="F30" s="206" t="str">
        <f>INDEX(Site_Data_Table,MATCH($B30,'Site Data'!$A$5:$A$39,0),MATCH(F$11,Site_Data_Column_Names,0))</f>
        <v>Yes</v>
      </c>
      <c r="G30" s="189">
        <f>INDEX('Site Data'!$A$6:$N$39,MATCH($B30,'Site Data'!$A$6:$A$39,0),MATCH(G$11,'Site Data'!$A$5:$N$5,0))</f>
        <v>2666000</v>
      </c>
      <c r="H30" s="190" t="str">
        <f>_xlfn.TEXTJOIN(" / ",1,INDEX('Site Data'!$M$6:$M$39,$B30),INDEX('Site Data'!$N$6:$N$39,$B30))</f>
        <v>252 / 835</v>
      </c>
      <c r="I30" s="191"/>
      <c r="J30" s="192"/>
      <c r="K30" s="193"/>
      <c r="L30" s="194"/>
      <c r="M30" s="195">
        <f t="shared" si="0"/>
        <v>0</v>
      </c>
      <c r="N30" s="191"/>
      <c r="O30" s="192"/>
      <c r="P30" s="196"/>
      <c r="Q30" s="193"/>
      <c r="R30" s="197"/>
      <c r="S30" s="198">
        <f t="shared" si="1"/>
        <v>0</v>
      </c>
      <c r="T30" s="199"/>
      <c r="U30" s="200"/>
      <c r="V30" s="200"/>
      <c r="W30" s="201"/>
      <c r="X30" s="202"/>
      <c r="Y30" s="203"/>
      <c r="Z30" s="204"/>
      <c r="AA30" s="204"/>
      <c r="AB30" s="204"/>
      <c r="AC30" s="204"/>
      <c r="AD30" s="205"/>
      <c r="AJ30" s="207"/>
    </row>
    <row r="31" spans="1:36" ht="15" customHeight="1" x14ac:dyDescent="0.55000000000000004">
      <c r="A31" s="168">
        <f t="shared" si="3"/>
        <v>20</v>
      </c>
      <c r="B31" s="160">
        <f t="shared" si="3"/>
        <v>20</v>
      </c>
      <c r="C31" s="276" t="str">
        <f>INDEX(Site_Data_Table,MATCH($B31,'Site Data'!$A$5:$A$39,0),MATCH(C$11,Site_Data_Column_Names,0))</f>
        <v>The Robert M. Falasco Justice Center</v>
      </c>
      <c r="D31" s="277"/>
      <c r="E31" s="206" t="str">
        <f>INDEX(Site_Data_Table,MATCH($B31,'Site Data'!$A$5:$A$39,0),MATCH(E$11,Site_Data_Column_Names,0))</f>
        <v>24-G1</v>
      </c>
      <c r="F31" s="206" t="str">
        <f>INDEX(Site_Data_Table,MATCH($B31,'Site Data'!$A$5:$A$39,0),MATCH(F$11,Site_Data_Column_Names,0))</f>
        <v>Yes</v>
      </c>
      <c r="G31" s="189">
        <f>INDEX('Site Data'!$A$6:$N$39,MATCH($B31,'Site Data'!$A$6:$A$39,0),MATCH(G$11,'Site Data'!$A$5:$N$5,0))</f>
        <v>345000</v>
      </c>
      <c r="H31" s="190" t="str">
        <f>_xlfn.TEXTJOIN(" / ",1,INDEX('Site Data'!$M$6:$M$39,$B31),INDEX('Site Data'!$N$6:$N$39,$B31))</f>
        <v>126 / 263</v>
      </c>
      <c r="I31" s="191"/>
      <c r="J31" s="192"/>
      <c r="K31" s="193"/>
      <c r="L31" s="194"/>
      <c r="M31" s="195">
        <f t="shared" si="0"/>
        <v>0</v>
      </c>
      <c r="N31" s="191"/>
      <c r="O31" s="192"/>
      <c r="P31" s="196"/>
      <c r="Q31" s="193"/>
      <c r="R31" s="197"/>
      <c r="S31" s="198">
        <f t="shared" si="1"/>
        <v>0</v>
      </c>
      <c r="T31" s="199"/>
      <c r="U31" s="200"/>
      <c r="V31" s="200"/>
      <c r="W31" s="201"/>
      <c r="X31" s="202"/>
      <c r="Y31" s="203"/>
      <c r="Z31" s="204"/>
      <c r="AA31" s="204"/>
      <c r="AB31" s="204"/>
      <c r="AC31" s="204"/>
      <c r="AD31" s="205"/>
    </row>
    <row r="32" spans="1:36" ht="15" customHeight="1" x14ac:dyDescent="0.55000000000000004">
      <c r="A32" s="168">
        <f t="shared" si="3"/>
        <v>21</v>
      </c>
      <c r="B32" s="160">
        <f t="shared" si="3"/>
        <v>21</v>
      </c>
      <c r="C32" s="276" t="str">
        <f>INDEX(Site_Data_Table,MATCH($B32,'Site Data'!$A$5:$A$39,0),MATCH(C$11,Site_Data_Column_Names,0))</f>
        <v>Mammoth Lakes Courthouse</v>
      </c>
      <c r="D32" s="277"/>
      <c r="E32" s="206" t="str">
        <f>INDEX(Site_Data_Table,MATCH($B32,'Site Data'!$A$5:$A$39,0),MATCH(E$11,Site_Data_Column_Names,0))</f>
        <v>26-B2</v>
      </c>
      <c r="F32" s="206" t="str">
        <f>INDEX(Site_Data_Table,MATCH($B32,'Site Data'!$A$5:$A$39,0),MATCH(F$11,Site_Data_Column_Names,0))</f>
        <v>Yes</v>
      </c>
      <c r="G32" s="189">
        <f>INDEX('Site Data'!$A$6:$N$39,MATCH($B32,'Site Data'!$A$6:$A$39,0),MATCH(G$11,'Site Data'!$A$5:$N$5,0))</f>
        <v>214000</v>
      </c>
      <c r="H32" s="190" t="str">
        <f>_xlfn.TEXTJOIN(" / ",1,INDEX('Site Data'!$M$6:$M$39,$B32),INDEX('Site Data'!$N$6:$N$39,$B32))</f>
        <v>63 / 163</v>
      </c>
      <c r="I32" s="191"/>
      <c r="J32" s="192"/>
      <c r="K32" s="193"/>
      <c r="L32" s="194"/>
      <c r="M32" s="195">
        <f t="shared" si="0"/>
        <v>0</v>
      </c>
      <c r="N32" s="191"/>
      <c r="O32" s="192"/>
      <c r="P32" s="196"/>
      <c r="Q32" s="193"/>
      <c r="R32" s="197"/>
      <c r="S32" s="198">
        <f t="shared" si="1"/>
        <v>0</v>
      </c>
      <c r="T32" s="199"/>
      <c r="U32" s="200"/>
      <c r="V32" s="200"/>
      <c r="W32" s="201"/>
      <c r="X32" s="202"/>
      <c r="Y32" s="203"/>
      <c r="Z32" s="204"/>
      <c r="AA32" s="204"/>
      <c r="AB32" s="204"/>
      <c r="AC32" s="204"/>
      <c r="AD32" s="205"/>
    </row>
    <row r="33" spans="1:30" ht="15" customHeight="1" x14ac:dyDescent="0.55000000000000004">
      <c r="A33" s="168">
        <f t="shared" si="3"/>
        <v>22</v>
      </c>
      <c r="B33" s="160">
        <f t="shared" si="3"/>
        <v>22</v>
      </c>
      <c r="C33" s="276" t="str">
        <f>INDEX(Site_Data_Table,MATCH($B33,'Site Data'!$A$5:$A$39,0),MATCH(C$11,Site_Data_Column_Names,0))</f>
        <v>Banning Justice Center</v>
      </c>
      <c r="D33" s="277"/>
      <c r="E33" s="206" t="str">
        <f>INDEX(Site_Data_Table,MATCH($B33,'Site Data'!$A$5:$A$39,0),MATCH(E$11,Site_Data_Column_Names,0))</f>
        <v>33-G4</v>
      </c>
      <c r="F33" s="206" t="str">
        <f>INDEX(Site_Data_Table,MATCH($B33,'Site Data'!$A$5:$A$39,0),MATCH(F$11,Site_Data_Column_Names,0))</f>
        <v>Yes</v>
      </c>
      <c r="G33" s="189">
        <f>INDEX('Site Data'!$A$6:$N$39,MATCH($B33,'Site Data'!$A$6:$A$39,0),MATCH(G$11,'Site Data'!$A$5:$N$5,0))</f>
        <v>1023000</v>
      </c>
      <c r="H33" s="190" t="str">
        <f>_xlfn.TEXTJOIN(" / ",1,INDEX('Site Data'!$M$6:$M$39,$B33),INDEX('Site Data'!$N$6:$N$39,$B33))</f>
        <v>126 / 418</v>
      </c>
      <c r="I33" s="191"/>
      <c r="J33" s="192"/>
      <c r="K33" s="193"/>
      <c r="L33" s="194"/>
      <c r="M33" s="195">
        <f t="shared" si="0"/>
        <v>0</v>
      </c>
      <c r="N33" s="191"/>
      <c r="O33" s="192"/>
      <c r="P33" s="196"/>
      <c r="Q33" s="193"/>
      <c r="R33" s="197"/>
      <c r="S33" s="198">
        <f t="shared" si="1"/>
        <v>0</v>
      </c>
      <c r="T33" s="199"/>
      <c r="U33" s="200"/>
      <c r="V33" s="200"/>
      <c r="W33" s="201"/>
      <c r="X33" s="202"/>
      <c r="Y33" s="203"/>
      <c r="Z33" s="204"/>
      <c r="AA33" s="204"/>
      <c r="AB33" s="204"/>
      <c r="AC33" s="204"/>
      <c r="AD33" s="205"/>
    </row>
    <row r="34" spans="1:30" ht="15" customHeight="1" x14ac:dyDescent="0.55000000000000004">
      <c r="A34" s="168">
        <f t="shared" si="3"/>
        <v>23</v>
      </c>
      <c r="B34" s="160">
        <f t="shared" si="3"/>
        <v>23</v>
      </c>
      <c r="C34" s="276" t="str">
        <f>INDEX(Site_Data_Table,MATCH($B34,'Site Data'!$A$5:$A$39,0),MATCH(C$11,Site_Data_Column_Names,0))</f>
        <v>San Benito County Superior Court</v>
      </c>
      <c r="D34" s="277"/>
      <c r="E34" s="206" t="str">
        <f>INDEX(Site_Data_Table,MATCH($B34,'Site Data'!$A$5:$A$39,0),MATCH(E$11,Site_Data_Column_Names,0))</f>
        <v>35-C1</v>
      </c>
      <c r="F34" s="206" t="str">
        <f>INDEX(Site_Data_Table,MATCH($B34,'Site Data'!$A$5:$A$39,0),MATCH(F$11,Site_Data_Column_Names,0))</f>
        <v>Yes</v>
      </c>
      <c r="G34" s="189">
        <f>INDEX('Site Data'!$A$6:$N$39,MATCH($B34,'Site Data'!$A$6:$A$39,0),MATCH(G$11,'Site Data'!$A$5:$N$5,0))</f>
        <v>429000</v>
      </c>
      <c r="H34" s="190" t="str">
        <f>_xlfn.TEXTJOIN(" / ",1,INDEX('Site Data'!$M$6:$M$39,$B34),INDEX('Site Data'!$N$6:$N$39,$B34))</f>
        <v>126 / 327</v>
      </c>
      <c r="I34" s="191"/>
      <c r="J34" s="192"/>
      <c r="K34" s="193"/>
      <c r="L34" s="194"/>
      <c r="M34" s="195">
        <f t="shared" si="0"/>
        <v>0</v>
      </c>
      <c r="N34" s="191"/>
      <c r="O34" s="192"/>
      <c r="P34" s="196"/>
      <c r="Q34" s="193"/>
      <c r="R34" s="197"/>
      <c r="S34" s="198">
        <f t="shared" si="1"/>
        <v>0</v>
      </c>
      <c r="T34" s="199"/>
      <c r="U34" s="200"/>
      <c r="V34" s="200"/>
      <c r="W34" s="201"/>
      <c r="X34" s="202"/>
      <c r="Y34" s="203"/>
      <c r="Z34" s="204"/>
      <c r="AA34" s="204"/>
      <c r="AB34" s="204"/>
      <c r="AC34" s="204"/>
      <c r="AD34" s="205"/>
    </row>
    <row r="35" spans="1:30" ht="15" customHeight="1" x14ac:dyDescent="0.55000000000000004">
      <c r="A35" s="168">
        <f t="shared" si="3"/>
        <v>24</v>
      </c>
      <c r="B35" s="160">
        <f t="shared" si="3"/>
        <v>24</v>
      </c>
      <c r="C35" s="276" t="str">
        <f>INDEX(Site_Data_Table,MATCH($B35,'Site Data'!$A$5:$A$39,0),MATCH(C$11,Site_Data_Column_Names,0))</f>
        <v>San Bernardino Justice Center</v>
      </c>
      <c r="D35" s="277"/>
      <c r="E35" s="206" t="str">
        <f>INDEX(Site_Data_Table,MATCH($B35,'Site Data'!$A$5:$A$39,0),MATCH(E$11,Site_Data_Column_Names,0))</f>
        <v>36-R1</v>
      </c>
      <c r="F35" s="206" t="str">
        <f>INDEX(Site_Data_Table,MATCH($B35,'Site Data'!$A$5:$A$39,0),MATCH(F$11,Site_Data_Column_Names,0))</f>
        <v>Yes</v>
      </c>
      <c r="G35" s="189">
        <f>INDEX('Site Data'!$A$6:$N$39,MATCH($B35,'Site Data'!$A$6:$A$39,0),MATCH(G$11,'Site Data'!$A$5:$N$5,0))</f>
        <v>2707000</v>
      </c>
      <c r="H35" s="190" t="str">
        <f>_xlfn.TEXTJOIN(" / ",1,INDEX('Site Data'!$M$6:$M$39,$B35),INDEX('Site Data'!$N$6:$N$39,$B35))</f>
        <v>252 / 835</v>
      </c>
      <c r="I35" s="191"/>
      <c r="J35" s="192"/>
      <c r="K35" s="193"/>
      <c r="L35" s="194"/>
      <c r="M35" s="195">
        <f t="shared" si="0"/>
        <v>0</v>
      </c>
      <c r="N35" s="191"/>
      <c r="O35" s="192"/>
      <c r="P35" s="196"/>
      <c r="Q35" s="193"/>
      <c r="R35" s="197"/>
      <c r="S35" s="198">
        <f t="shared" si="1"/>
        <v>0</v>
      </c>
      <c r="T35" s="199"/>
      <c r="U35" s="200"/>
      <c r="V35" s="200"/>
      <c r="W35" s="201"/>
      <c r="X35" s="202"/>
      <c r="Y35" s="203"/>
      <c r="Z35" s="204"/>
      <c r="AA35" s="204"/>
      <c r="AB35" s="204"/>
      <c r="AC35" s="204"/>
      <c r="AD35" s="205"/>
    </row>
    <row r="36" spans="1:30" ht="15" customHeight="1" x14ac:dyDescent="0.55000000000000004">
      <c r="A36" s="168">
        <f t="shared" si="3"/>
        <v>25</v>
      </c>
      <c r="B36" s="160">
        <f t="shared" si="3"/>
        <v>25</v>
      </c>
      <c r="C36" s="276" t="str">
        <f>INDEX(Site_Data_Table,MATCH($B36,'Site Data'!$A$5:$A$39,0),MATCH(C$11,Site_Data_Column_Names,0))</f>
        <v>Kearny Mesa Court</v>
      </c>
      <c r="D36" s="277"/>
      <c r="E36" s="206" t="str">
        <f>INDEX(Site_Data_Table,MATCH($B36,'Site Data'!$A$5:$A$39,0),MATCH(E$11,Site_Data_Column_Names,0))</f>
        <v>37-C1</v>
      </c>
      <c r="F36" s="206" t="str">
        <f>INDEX(Site_Data_Table,MATCH($B36,'Site Data'!$A$5:$A$39,0),MATCH(F$11,Site_Data_Column_Names,0))</f>
        <v>Yes</v>
      </c>
      <c r="G36" s="189">
        <f>INDEX('Site Data'!$A$6:$N$39,MATCH($B36,'Site Data'!$A$6:$A$39,0),MATCH(G$11,'Site Data'!$A$5:$N$5,0))</f>
        <v>516000</v>
      </c>
      <c r="H36" s="190" t="str">
        <f>_xlfn.TEXTJOIN(" / ",1,INDEX('Site Data'!$M$6:$M$39,$B36),INDEX('Site Data'!$N$6:$N$39,$B36))</f>
        <v>126 / 351</v>
      </c>
      <c r="I36" s="191"/>
      <c r="J36" s="192"/>
      <c r="K36" s="193"/>
      <c r="L36" s="194"/>
      <c r="M36" s="195">
        <f t="shared" si="0"/>
        <v>0</v>
      </c>
      <c r="N36" s="191"/>
      <c r="O36" s="192"/>
      <c r="P36" s="196"/>
      <c r="Q36" s="193"/>
      <c r="R36" s="197"/>
      <c r="S36" s="198">
        <f t="shared" si="1"/>
        <v>0</v>
      </c>
      <c r="T36" s="199"/>
      <c r="U36" s="200"/>
      <c r="V36" s="200"/>
      <c r="W36" s="201"/>
      <c r="X36" s="202"/>
      <c r="Y36" s="203"/>
      <c r="Z36" s="204"/>
      <c r="AA36" s="204"/>
      <c r="AB36" s="204"/>
      <c r="AC36" s="204"/>
      <c r="AD36" s="205"/>
    </row>
    <row r="37" spans="1:30" ht="15" customHeight="1" x14ac:dyDescent="0.55000000000000004">
      <c r="A37" s="168">
        <f t="shared" si="3"/>
        <v>26</v>
      </c>
      <c r="B37" s="160">
        <f t="shared" si="3"/>
        <v>26</v>
      </c>
      <c r="C37" s="276" t="str">
        <f>INDEX(Site_Data_Table,MATCH($B37,'Site Data'!$A$5:$A$39,0),MATCH(C$11,Site_Data_Column_Names,0))</f>
        <v>East County Regional Center</v>
      </c>
      <c r="D37" s="277"/>
      <c r="E37" s="206" t="str">
        <f>INDEX(Site_Data_Table,MATCH($B37,'Site Data'!$A$5:$A$39,0),MATCH(E$11,Site_Data_Column_Names,0))</f>
        <v>37-I1</v>
      </c>
      <c r="F37" s="206" t="str">
        <f>INDEX(Site_Data_Table,MATCH($B37,'Site Data'!$A$5:$A$39,0),MATCH(F$11,Site_Data_Column_Names,0))</f>
        <v>Yes</v>
      </c>
      <c r="G37" s="189">
        <f>INDEX('Site Data'!$A$6:$N$39,MATCH($B37,'Site Data'!$A$6:$A$39,0),MATCH(G$11,'Site Data'!$A$5:$N$5,0))</f>
        <v>3382000</v>
      </c>
      <c r="H37" s="190" t="str">
        <f>_xlfn.TEXTJOIN(" / ",1,INDEX('Site Data'!$M$6:$M$39,$B37),INDEX('Site Data'!$N$6:$N$39,$B37))</f>
        <v>378 / 1253</v>
      </c>
      <c r="I37" s="191"/>
      <c r="J37" s="192"/>
      <c r="K37" s="193"/>
      <c r="L37" s="194"/>
      <c r="M37" s="195">
        <f t="shared" si="0"/>
        <v>0</v>
      </c>
      <c r="N37" s="191"/>
      <c r="O37" s="192"/>
      <c r="P37" s="196"/>
      <c r="Q37" s="193"/>
      <c r="R37" s="197"/>
      <c r="S37" s="198">
        <f t="shared" si="1"/>
        <v>0</v>
      </c>
      <c r="T37" s="199"/>
      <c r="U37" s="200"/>
      <c r="V37" s="200"/>
      <c r="W37" s="201"/>
      <c r="X37" s="202"/>
      <c r="Y37" s="203"/>
      <c r="Z37" s="204"/>
      <c r="AA37" s="204"/>
      <c r="AB37" s="204"/>
      <c r="AC37" s="204"/>
      <c r="AD37" s="205"/>
    </row>
    <row r="38" spans="1:30" ht="15" customHeight="1" x14ac:dyDescent="0.55000000000000004">
      <c r="A38" s="168">
        <f t="shared" si="3"/>
        <v>27</v>
      </c>
      <c r="B38" s="160">
        <f t="shared" si="3"/>
        <v>27</v>
      </c>
      <c r="C38" s="276" t="str">
        <f>INDEX(Site_Data_Table,MATCH($B38,'Site Data'!$A$5:$A$39,0),MATCH(C$11,Site_Data_Column_Names,0))</f>
        <v>Northern Branch Courthouse</v>
      </c>
      <c r="D38" s="277"/>
      <c r="E38" s="206" t="str">
        <f>INDEX(Site_Data_Table,MATCH($B38,'Site Data'!$A$5:$A$39,0),MATCH(E$11,Site_Data_Column_Names,0))</f>
        <v>41-C1</v>
      </c>
      <c r="F38" s="206" t="str">
        <f>INDEX(Site_Data_Table,MATCH($B38,'Site Data'!$A$5:$A$39,0),MATCH(F$11,Site_Data_Column_Names,0))</f>
        <v>Yes</v>
      </c>
      <c r="G38" s="189">
        <f>INDEX('Site Data'!$A$6:$N$39,MATCH($B38,'Site Data'!$A$6:$A$39,0),MATCH(G$11,'Site Data'!$A$5:$N$5,0))</f>
        <v>361000</v>
      </c>
      <c r="H38" s="190" t="str">
        <f>_xlfn.TEXTJOIN(" / ",1,INDEX('Site Data'!$M$6:$M$39,$B38),INDEX('Site Data'!$N$6:$N$39,$B38))</f>
        <v>63 / 275</v>
      </c>
      <c r="I38" s="191"/>
      <c r="J38" s="192"/>
      <c r="K38" s="193"/>
      <c r="L38" s="194"/>
      <c r="M38" s="195">
        <f t="shared" si="0"/>
        <v>0</v>
      </c>
      <c r="N38" s="191"/>
      <c r="O38" s="192"/>
      <c r="P38" s="196"/>
      <c r="Q38" s="193"/>
      <c r="R38" s="197"/>
      <c r="S38" s="198">
        <f t="shared" si="1"/>
        <v>0</v>
      </c>
      <c r="T38" s="199"/>
      <c r="U38" s="200"/>
      <c r="V38" s="200"/>
      <c r="W38" s="201"/>
      <c r="X38" s="202"/>
      <c r="Y38" s="203"/>
      <c r="Z38" s="204"/>
      <c r="AA38" s="204"/>
      <c r="AB38" s="204"/>
      <c r="AC38" s="204"/>
      <c r="AD38" s="205"/>
    </row>
    <row r="39" spans="1:30" ht="15" customHeight="1" x14ac:dyDescent="0.55000000000000004">
      <c r="A39" s="168">
        <f t="shared" si="3"/>
        <v>28</v>
      </c>
      <c r="B39" s="160">
        <f t="shared" si="3"/>
        <v>28</v>
      </c>
      <c r="C39" s="276" t="str">
        <f>INDEX(Site_Data_Table,MATCH($B39,'Site Data'!$A$5:$A$39,0),MATCH(C$11,Site_Data_Column_Names,0))</f>
        <v>Downtown Superior Court</v>
      </c>
      <c r="D39" s="277"/>
      <c r="E39" s="206" t="str">
        <f>INDEX(Site_Data_Table,MATCH($B39,'Site Data'!$A$5:$A$39,0),MATCH(E$11,Site_Data_Column_Names,0))</f>
        <v>43-B1</v>
      </c>
      <c r="F39" s="206" t="str">
        <f>INDEX(Site_Data_Table,MATCH($B39,'Site Data'!$A$5:$A$39,0),MATCH(F$11,Site_Data_Column_Names,0))</f>
        <v>Yes</v>
      </c>
      <c r="G39" s="189">
        <f>INDEX('Site Data'!$A$6:$N$39,MATCH($B39,'Site Data'!$A$6:$A$39,0),MATCH(G$11,'Site Data'!$A$5:$N$5,0))</f>
        <v>1871000</v>
      </c>
      <c r="H39" s="190" t="str">
        <f>_xlfn.TEXTJOIN(" / ",1,INDEX('Site Data'!$M$6:$M$39,$B39),INDEX('Site Data'!$N$6:$N$39,$B39))</f>
        <v>315 / 726</v>
      </c>
      <c r="I39" s="191"/>
      <c r="J39" s="192"/>
      <c r="K39" s="193"/>
      <c r="L39" s="194"/>
      <c r="M39" s="195">
        <f t="shared" si="0"/>
        <v>0</v>
      </c>
      <c r="N39" s="191"/>
      <c r="O39" s="192"/>
      <c r="P39" s="196"/>
      <c r="Q39" s="193"/>
      <c r="R39" s="197"/>
      <c r="S39" s="198">
        <f t="shared" si="1"/>
        <v>0</v>
      </c>
      <c r="T39" s="199"/>
      <c r="U39" s="200"/>
      <c r="V39" s="200"/>
      <c r="W39" s="201"/>
      <c r="X39" s="202"/>
      <c r="Y39" s="203"/>
      <c r="Z39" s="204"/>
      <c r="AA39" s="204"/>
      <c r="AB39" s="204"/>
      <c r="AC39" s="204"/>
      <c r="AD39" s="205"/>
    </row>
    <row r="40" spans="1:30" ht="15" customHeight="1" x14ac:dyDescent="0.55000000000000004">
      <c r="A40" s="168">
        <f t="shared" si="3"/>
        <v>29</v>
      </c>
      <c r="B40" s="160">
        <f t="shared" si="3"/>
        <v>29</v>
      </c>
      <c r="C40" s="276" t="str">
        <f>INDEX(Site_Data_Table,MATCH($B40,'Site Data'!$A$5:$A$39,0),MATCH(C$11,Site_Data_Column_Names,0))</f>
        <v>Sutter County Superior Courthouse</v>
      </c>
      <c r="D40" s="277"/>
      <c r="E40" s="206" t="str">
        <f>INDEX(Site_Data_Table,MATCH($B40,'Site Data'!$A$5:$A$39,0),MATCH(E$11,Site_Data_Column_Names,0))</f>
        <v>51-C1</v>
      </c>
      <c r="F40" s="206" t="str">
        <f>INDEX(Site_Data_Table,MATCH($B40,'Site Data'!$A$5:$A$39,0),MATCH(F$11,Site_Data_Column_Names,0))</f>
        <v>Yes</v>
      </c>
      <c r="G40" s="189">
        <f>INDEX('Site Data'!$A$6:$N$39,MATCH($B40,'Site Data'!$A$6:$A$39,0),MATCH(G$11,'Site Data'!$A$5:$N$5,0))</f>
        <v>954000</v>
      </c>
      <c r="H40" s="190" t="str">
        <f>_xlfn.TEXTJOIN(" / ",1,INDEX('Site Data'!$M$6:$M$39,$B40),INDEX('Site Data'!$N$6:$N$39,$B40))</f>
        <v>315 / 726</v>
      </c>
      <c r="I40" s="191"/>
      <c r="J40" s="192"/>
      <c r="K40" s="193"/>
      <c r="L40" s="194"/>
      <c r="M40" s="195">
        <f t="shared" si="0"/>
        <v>0</v>
      </c>
      <c r="N40" s="191"/>
      <c r="O40" s="192"/>
      <c r="P40" s="196"/>
      <c r="Q40" s="193"/>
      <c r="R40" s="197"/>
      <c r="S40" s="198">
        <f t="shared" si="1"/>
        <v>0</v>
      </c>
      <c r="T40" s="199"/>
      <c r="U40" s="200"/>
      <c r="V40" s="200"/>
      <c r="W40" s="201"/>
      <c r="X40" s="202"/>
      <c r="Y40" s="203"/>
      <c r="Z40" s="204"/>
      <c r="AA40" s="204"/>
      <c r="AB40" s="204"/>
      <c r="AC40" s="204"/>
      <c r="AD40" s="205"/>
    </row>
    <row r="41" spans="1:30" ht="15" customHeight="1" x14ac:dyDescent="0.55000000000000004">
      <c r="A41" s="168">
        <f t="shared" si="3"/>
        <v>30</v>
      </c>
      <c r="B41" s="160">
        <f t="shared" si="3"/>
        <v>30</v>
      </c>
      <c r="C41" s="276" t="str">
        <f>INDEX(Site_Data_Table,MATCH($B41,'Site Data'!$A$5:$A$39,0),MATCH(C$11,Site_Data_Column_Names,0))</f>
        <v>Tehama County Courthouse</v>
      </c>
      <c r="D41" s="277"/>
      <c r="E41" s="206" t="str">
        <f>INDEX(Site_Data_Table,MATCH($B41,'Site Data'!$A$5:$A$39,0),MATCH(E$11,Site_Data_Column_Names,0))</f>
        <v>52-E1</v>
      </c>
      <c r="F41" s="206" t="str">
        <f>INDEX(Site_Data_Table,MATCH($B41,'Site Data'!$A$5:$A$39,0),MATCH(F$11,Site_Data_Column_Names,0))</f>
        <v>Yes</v>
      </c>
      <c r="G41" s="189">
        <f>INDEX('Site Data'!$A$6:$N$39,MATCH($B41,'Site Data'!$A$6:$A$39,0),MATCH(G$11,'Site Data'!$A$5:$N$5,0))</f>
        <v>558000</v>
      </c>
      <c r="H41" s="190" t="str">
        <f>_xlfn.TEXTJOIN(" / ",1,INDEX('Site Data'!$M$6:$M$39,$B41),INDEX('Site Data'!$N$6:$N$39,$B41))</f>
        <v>189 / 425</v>
      </c>
      <c r="I41" s="191"/>
      <c r="J41" s="192"/>
      <c r="K41" s="193"/>
      <c r="L41" s="194"/>
      <c r="M41" s="195">
        <f t="shared" si="0"/>
        <v>0</v>
      </c>
      <c r="N41" s="191"/>
      <c r="O41" s="192"/>
      <c r="P41" s="196"/>
      <c r="Q41" s="193"/>
      <c r="R41" s="197"/>
      <c r="S41" s="198">
        <f t="shared" si="1"/>
        <v>0</v>
      </c>
      <c r="T41" s="199"/>
      <c r="U41" s="200"/>
      <c r="V41" s="200"/>
      <c r="W41" s="201"/>
      <c r="X41" s="202"/>
      <c r="Y41" s="203"/>
      <c r="Z41" s="204"/>
      <c r="AA41" s="204"/>
      <c r="AB41" s="204"/>
      <c r="AC41" s="204"/>
      <c r="AD41" s="205"/>
    </row>
    <row r="42" spans="1:30" ht="15" customHeight="1" x14ac:dyDescent="0.55000000000000004">
      <c r="A42" s="168">
        <f t="shared" si="3"/>
        <v>31</v>
      </c>
      <c r="B42" s="160">
        <f t="shared" si="3"/>
        <v>31</v>
      </c>
      <c r="C42" s="276" t="str">
        <f>INDEX(Site_Data_Table,MATCH($B42,'Site Data'!$A$5:$A$39,0),MATCH(C$11,Site_Data_Column_Names,0))</f>
        <v>South County Justice Center</v>
      </c>
      <c r="D42" s="277"/>
      <c r="E42" s="206" t="str">
        <f>INDEX(Site_Data_Table,MATCH($B42,'Site Data'!$A$5:$A$39,0),MATCH(E$11,Site_Data_Column_Names,0))</f>
        <v>54-I1</v>
      </c>
      <c r="F42" s="206" t="str">
        <f>INDEX(Site_Data_Table,MATCH($B42,'Site Data'!$A$5:$A$39,0),MATCH(F$11,Site_Data_Column_Names,0))</f>
        <v>Yes</v>
      </c>
      <c r="G42" s="189">
        <f>INDEX('Site Data'!$A$6:$N$39,MATCH($B42,'Site Data'!$A$6:$A$39,0),MATCH(G$11,'Site Data'!$A$5:$N$5,0))</f>
        <v>1198000</v>
      </c>
      <c r="H42" s="190" t="str">
        <f>_xlfn.TEXTJOIN(" / ",1,INDEX('Site Data'!$M$6:$M$39,$B42),INDEX('Site Data'!$N$6:$N$39,$B42))</f>
        <v>252 / 912</v>
      </c>
      <c r="I42" s="191"/>
      <c r="J42" s="192"/>
      <c r="K42" s="193"/>
      <c r="L42" s="194"/>
      <c r="M42" s="195">
        <f t="shared" si="0"/>
        <v>0</v>
      </c>
      <c r="N42" s="191"/>
      <c r="O42" s="192"/>
      <c r="P42" s="196"/>
      <c r="Q42" s="193"/>
      <c r="R42" s="197"/>
      <c r="S42" s="198">
        <f t="shared" si="1"/>
        <v>0</v>
      </c>
      <c r="T42" s="199"/>
      <c r="U42" s="200"/>
      <c r="V42" s="200"/>
      <c r="W42" s="201"/>
      <c r="X42" s="202"/>
      <c r="Y42" s="203"/>
      <c r="Z42" s="204"/>
      <c r="AA42" s="204"/>
      <c r="AB42" s="204"/>
      <c r="AC42" s="204"/>
      <c r="AD42" s="205"/>
    </row>
    <row r="43" spans="1:30" ht="15" customHeight="1" x14ac:dyDescent="0.55000000000000004">
      <c r="A43" s="168"/>
      <c r="B43" s="160">
        <f t="shared" si="3"/>
        <v>32</v>
      </c>
      <c r="C43" s="276" t="str">
        <f>INDEX(Site_Data_Table,MATCH($B43,'Site Data'!$A$5:$A$39,0),MATCH(C$11,Site_Data_Column_Names,0))</f>
        <v>Yolo Superior Court</v>
      </c>
      <c r="D43" s="277"/>
      <c r="E43" s="206" t="str">
        <f>INDEX(Site_Data_Table,MATCH($B43,'Site Data'!$A$5:$A$39,0),MATCH(E$11,Site_Data_Column_Names,0))</f>
        <v>57-A10</v>
      </c>
      <c r="F43" s="206" t="str">
        <f>INDEX(Site_Data_Table,MATCH($B43,'Site Data'!$A$5:$A$39,0),MATCH(F$11,Site_Data_Column_Names,0))</f>
        <v>Yes</v>
      </c>
      <c r="G43" s="189">
        <f>INDEX('Site Data'!$A$6:$N$39,MATCH($B43,'Site Data'!$A$6:$A$39,0),MATCH(G$11,'Site Data'!$A$5:$N$5,0))</f>
        <v>1240000</v>
      </c>
      <c r="H43" s="190" t="str">
        <f>_xlfn.TEXTJOIN(" / ",1,INDEX('Site Data'!$M$6:$M$39,$B43),INDEX('Site Data'!$N$6:$N$39,$B43))</f>
        <v>252 / 835</v>
      </c>
      <c r="I43" s="191"/>
      <c r="J43" s="192"/>
      <c r="K43" s="193"/>
      <c r="L43" s="194"/>
      <c r="M43" s="195">
        <f t="shared" ref="M43" si="4">K43*L43/1000</f>
        <v>0</v>
      </c>
      <c r="N43" s="191"/>
      <c r="O43" s="192"/>
      <c r="P43" s="196"/>
      <c r="Q43" s="193"/>
      <c r="R43" s="197"/>
      <c r="S43" s="198">
        <f t="shared" ref="S43" si="5">IFERROR(M43/R43,0)</f>
        <v>0</v>
      </c>
      <c r="T43" s="199"/>
      <c r="U43" s="200"/>
      <c r="V43" s="200"/>
      <c r="W43" s="201"/>
      <c r="X43" s="202"/>
      <c r="Y43" s="203"/>
      <c r="Z43" s="204"/>
      <c r="AA43" s="204"/>
      <c r="AB43" s="204"/>
      <c r="AC43" s="204"/>
      <c r="AD43" s="205"/>
    </row>
    <row r="44" spans="1:30" ht="15" customHeight="1" x14ac:dyDescent="0.55000000000000004">
      <c r="A44" s="168"/>
      <c r="B44" s="160">
        <f t="shared" si="3"/>
        <v>33</v>
      </c>
      <c r="C44" s="276" t="str">
        <f>INDEX(Site_Data_Table,MATCH($B44,'Site Data'!$A$5:$A$39,0),MATCH(C$11,Site_Data_Column_Names,0))</f>
        <v>Santa Ana Courthouse</v>
      </c>
      <c r="D44" s="277"/>
      <c r="E44" s="206" t="str">
        <f>INDEX(Site_Data_Table,MATCH($B44,'Site Data'!$A$5:$A$39,0),MATCH(E$11,Site_Data_Column_Names,0))</f>
        <v>64-E1</v>
      </c>
      <c r="F44" s="206" t="str">
        <f>INDEX(Site_Data_Table,MATCH($B44,'Site Data'!$A$5:$A$39,0),MATCH(F$11,Site_Data_Column_Names,0))</f>
        <v>Yes</v>
      </c>
      <c r="G44" s="189">
        <f>INDEX('Site Data'!$A$6:$N$39,MATCH($B44,'Site Data'!$A$6:$A$39,0),MATCH(G$11,'Site Data'!$A$5:$N$5,0))</f>
        <v>505730</v>
      </c>
      <c r="H44" s="190" t="str">
        <f>_xlfn.TEXTJOIN(" / ",1,INDEX('Site Data'!$M$6:$M$39,$B44),INDEX('Site Data'!$N$6:$N$39,$B44))</f>
        <v>126 / 385</v>
      </c>
      <c r="I44" s="234"/>
      <c r="J44" s="235"/>
      <c r="K44" s="236"/>
      <c r="L44" s="237"/>
      <c r="M44" s="195">
        <f t="shared" ref="M44" si="6">K44*L44/1000</f>
        <v>0</v>
      </c>
      <c r="N44" s="191"/>
      <c r="O44" s="192"/>
      <c r="P44" s="196"/>
      <c r="Q44" s="193"/>
      <c r="R44" s="197"/>
      <c r="S44" s="198">
        <f t="shared" ref="S44" si="7">IFERROR(M44/R44,0)</f>
        <v>0</v>
      </c>
      <c r="T44" s="199"/>
      <c r="U44" s="200"/>
      <c r="V44" s="200"/>
      <c r="W44" s="201"/>
      <c r="X44" s="202"/>
      <c r="Y44" s="203"/>
      <c r="Z44" s="204"/>
      <c r="AA44" s="204"/>
      <c r="AB44" s="204"/>
      <c r="AC44" s="204"/>
      <c r="AD44" s="205"/>
    </row>
    <row r="45" spans="1:30" ht="15" customHeight="1" thickBot="1" x14ac:dyDescent="0.6">
      <c r="A45" s="168">
        <f>A42+1</f>
        <v>32</v>
      </c>
      <c r="B45" s="41">
        <f>B44+1</f>
        <v>34</v>
      </c>
      <c r="C45" s="278" t="str">
        <f>INDEX(Site_Data_Table,MATCH($B45,'Site Data'!$A$5:$A$39,0),MATCH(C$11,Site_Data_Column_Names,0))</f>
        <v>Van Nuys Courthouse West</v>
      </c>
      <c r="D45" s="279"/>
      <c r="E45" s="208" t="str">
        <f>INDEX(Site_Data_Table,MATCH($B45,'Site Data'!$A$5:$A$39,0),MATCH(E$11,Site_Data_Column_Names,0))</f>
        <v>19-AX2</v>
      </c>
      <c r="F45" s="208" t="str">
        <f>INDEX(Site_Data_Table,MATCH($B45,'Site Data'!$A$5:$A$39,0),MATCH(F$11,Site_Data_Column_Names,0))</f>
        <v>Yes</v>
      </c>
      <c r="G45" s="209">
        <f>INDEX('Site Data'!$A$6:$N$39,MATCH($B45,'Site Data'!$A$6:$A$39,0),MATCH(G$11,'Site Data'!$A$5:$N$5,0))</f>
        <v>2685312</v>
      </c>
      <c r="H45" s="210" t="str">
        <f>_xlfn.TEXTJOIN(" / ",1,INDEX('Site Data'!$M$6:$M$39,$B45),INDEX('Site Data'!$N$6:$N$39,$B45))</f>
        <v>252 / 835</v>
      </c>
      <c r="I45" s="211"/>
      <c r="J45" s="212"/>
      <c r="K45" s="213"/>
      <c r="L45" s="214"/>
      <c r="M45" s="215">
        <f t="shared" si="0"/>
        <v>0</v>
      </c>
      <c r="N45" s="211"/>
      <c r="O45" s="212"/>
      <c r="P45" s="216"/>
      <c r="Q45" s="213"/>
      <c r="R45" s="217"/>
      <c r="S45" s="218">
        <f t="shared" si="1"/>
        <v>0</v>
      </c>
      <c r="T45" s="219"/>
      <c r="U45" s="220"/>
      <c r="V45" s="220"/>
      <c r="W45" s="221"/>
      <c r="X45" s="222"/>
      <c r="Y45" s="223"/>
      <c r="Z45" s="224"/>
      <c r="AA45" s="224"/>
      <c r="AB45" s="224"/>
      <c r="AC45" s="224"/>
      <c r="AD45" s="225"/>
    </row>
    <row r="46" spans="1:30" ht="15" customHeight="1" thickBot="1" x14ac:dyDescent="0.6">
      <c r="A46" s="226"/>
      <c r="B46" s="227"/>
      <c r="C46" s="228"/>
      <c r="D46" s="228"/>
      <c r="E46" s="228"/>
      <c r="F46" s="228"/>
      <c r="G46" s="229"/>
      <c r="H46" s="229"/>
      <c r="L46" s="230" t="s">
        <v>177</v>
      </c>
      <c r="M46" s="231">
        <f>SUMIFS(M$12:M$45,$F$12:$F$45,"Yes")</f>
        <v>0</v>
      </c>
      <c r="R46" s="232">
        <f>SUMIFS(R$12:R$45,$F$12:$F$45,"Yes")</f>
        <v>0</v>
      </c>
      <c r="S46" s="233">
        <f>IFERROR(M46/R46,0)</f>
        <v>0</v>
      </c>
      <c r="W46" s="248">
        <f>SUMIFS(W$12:W$45,$F$12:$F$45,"Yes")</f>
        <v>0</v>
      </c>
    </row>
  </sheetData>
  <sheetProtection algorithmName="SHA-512" hashValue="+JN8FTwpSBzVWUMUbyu90Gyz2UR2ByG1QGaYm8QYGfqRdDJ5FuV3oOWUPuZuuD5p7F1qlNVKqc7OUtYIjF6jxg==" saltValue="jcB2qKoX9LDC923qERJpCA==" spinCount="100000" sheet="1" objects="1" scenarios="1"/>
  <protectedRanges>
    <protectedRange sqref="I12:L45" name="Specs"/>
    <protectedRange sqref="N12:R45" name="Iverter Spec"/>
    <protectedRange sqref="N12:R45" name="inverter Specs"/>
  </protectedRanges>
  <mergeCells count="43">
    <mergeCell ref="B1:S1"/>
    <mergeCell ref="D6:H6"/>
    <mergeCell ref="I9:S9"/>
    <mergeCell ref="T9:AD9"/>
    <mergeCell ref="I10:M10"/>
    <mergeCell ref="N10:S10"/>
    <mergeCell ref="T10:W10"/>
    <mergeCell ref="Y10:AD10"/>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1:D41"/>
    <mergeCell ref="C42:D42"/>
    <mergeCell ref="C45:D45"/>
    <mergeCell ref="C43:D43"/>
    <mergeCell ref="C35:D35"/>
    <mergeCell ref="C36:D36"/>
    <mergeCell ref="C37:D37"/>
    <mergeCell ref="C38:D38"/>
    <mergeCell ref="C39:D39"/>
    <mergeCell ref="C40:D40"/>
    <mergeCell ref="C44:D44"/>
  </mergeCells>
  <conditionalFormatting sqref="B12:AD45">
    <cfRule type="expression" dxfId="0" priority="2">
      <formula>($F12="No")</formula>
    </cfRule>
  </conditionalFormatting>
  <pageMargins left="0.5" right="0.5" top="0.5" bottom="0.75" header="0.3" footer="0.4"/>
  <pageSetup paperSize="3" scale="50" fitToWidth="2" pageOrder="overThenDown" orientation="landscape" horizontalDpi="300" verticalDpi="300" r:id="rId1"/>
  <headerFooter>
    <oddFooter>&amp;L&amp;10&amp;D&amp;R&amp;10&amp;F | &amp;A |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G49"/>
  <sheetViews>
    <sheetView workbookViewId="0">
      <selection activeCell="G11" sqref="G11:H11"/>
    </sheetView>
  </sheetViews>
  <sheetFormatPr defaultColWidth="8.6796875" defaultRowHeight="14.4" x14ac:dyDescent="0.55000000000000004"/>
  <cols>
    <col min="1" max="3" width="16.54296875" style="7" customWidth="1"/>
    <col min="4" max="4" width="2.2265625" style="7" customWidth="1"/>
    <col min="5" max="5" width="16.54296875" style="7" customWidth="1"/>
    <col min="6" max="6" width="2.2265625" style="7" customWidth="1"/>
    <col min="7" max="7" width="16.54296875" style="7" customWidth="1"/>
    <col min="8" max="16384" width="8.6796875" style="7"/>
  </cols>
  <sheetData>
    <row r="1" spans="1:7" x14ac:dyDescent="0.55000000000000004">
      <c r="A1" s="1" t="e">
        <f>#REF!</f>
        <v>#REF!</v>
      </c>
      <c r="B1" s="1"/>
      <c r="C1" s="59"/>
      <c r="D1" s="59"/>
      <c r="E1" s="59"/>
      <c r="F1" s="59"/>
      <c r="G1" s="59"/>
    </row>
    <row r="2" spans="1:7" ht="28.2" x14ac:dyDescent="1.05">
      <c r="A2" s="2" t="str">
        <f ca="1">"FORM C2, "&amp;MID(CELL("filename",A1),FIND("]",CELL("filename",A1))+1,256)</f>
        <v>FORM C2, Lists</v>
      </c>
      <c r="B2" s="1"/>
      <c r="C2" s="59"/>
      <c r="D2" s="59"/>
      <c r="E2" s="59"/>
      <c r="F2" s="59"/>
      <c r="G2" s="59"/>
    </row>
    <row r="3" spans="1:7" x14ac:dyDescent="0.55000000000000004">
      <c r="A3" s="1"/>
      <c r="B3" s="1"/>
      <c r="C3" s="59"/>
      <c r="D3" s="59"/>
      <c r="E3" s="59"/>
      <c r="F3" s="59"/>
      <c r="G3" s="59"/>
    </row>
    <row r="4" spans="1:7" x14ac:dyDescent="0.55000000000000004">
      <c r="A4" s="5" t="e">
        <f>#REF!</f>
        <v>#REF!</v>
      </c>
      <c r="B4" s="1"/>
      <c r="C4" s="59"/>
      <c r="D4" s="59"/>
      <c r="E4" s="59"/>
      <c r="F4" s="59"/>
      <c r="G4" s="59"/>
    </row>
    <row r="6" spans="1:7" x14ac:dyDescent="0.55000000000000004">
      <c r="A6" s="8" t="s">
        <v>190</v>
      </c>
      <c r="B6" s="59"/>
      <c r="C6" s="59"/>
      <c r="D6" s="59"/>
      <c r="E6" s="59"/>
      <c r="F6" s="59"/>
      <c r="G6" s="59"/>
    </row>
    <row r="7" spans="1:7" x14ac:dyDescent="0.55000000000000004">
      <c r="A7" s="6" t="s">
        <v>27</v>
      </c>
      <c r="B7" s="59"/>
      <c r="C7" s="59"/>
      <c r="D7" s="59"/>
      <c r="E7" s="59"/>
      <c r="F7" s="59"/>
      <c r="G7" s="59"/>
    </row>
    <row r="9" spans="1:7" x14ac:dyDescent="0.55000000000000004">
      <c r="A9" s="9" t="s">
        <v>191</v>
      </c>
      <c r="B9" s="59"/>
      <c r="C9" s="9" t="s">
        <v>192</v>
      </c>
      <c r="D9" s="59"/>
      <c r="E9" s="9" t="s">
        <v>193</v>
      </c>
      <c r="F9" s="59"/>
      <c r="G9" s="14" t="s">
        <v>194</v>
      </c>
    </row>
    <row r="10" spans="1:7" x14ac:dyDescent="0.55000000000000004">
      <c r="A10" s="17" t="s">
        <v>1</v>
      </c>
      <c r="B10" s="59"/>
      <c r="C10" s="15">
        <v>20</v>
      </c>
      <c r="D10" s="59"/>
      <c r="E10" s="15" t="s">
        <v>195</v>
      </c>
      <c r="F10" s="59"/>
      <c r="G10" s="17" t="s">
        <v>196</v>
      </c>
    </row>
    <row r="11" spans="1:7" x14ac:dyDescent="0.55000000000000004">
      <c r="A11" s="16" t="s">
        <v>3</v>
      </c>
      <c r="B11" s="59"/>
      <c r="C11" s="16">
        <v>25</v>
      </c>
      <c r="D11" s="59"/>
      <c r="E11" s="16" t="s">
        <v>197</v>
      </c>
      <c r="F11" s="59"/>
      <c r="G11" s="15" t="s">
        <v>198</v>
      </c>
    </row>
    <row r="12" spans="1:7" x14ac:dyDescent="0.55000000000000004">
      <c r="A12" s="59"/>
      <c r="B12" s="59"/>
      <c r="C12" s="59"/>
      <c r="D12" s="59"/>
      <c r="E12" s="59"/>
      <c r="F12" s="59"/>
      <c r="G12" s="16" t="s">
        <v>199</v>
      </c>
    </row>
    <row r="13" spans="1:7" x14ac:dyDescent="0.55000000000000004">
      <c r="A13" s="10" t="s">
        <v>200</v>
      </c>
      <c r="B13" s="11"/>
      <c r="C13" s="12"/>
      <c r="D13" s="1"/>
      <c r="E13" s="9" t="s">
        <v>201</v>
      </c>
      <c r="F13" s="59"/>
      <c r="G13" s="59"/>
    </row>
    <row r="14" spans="1:7" x14ac:dyDescent="0.55000000000000004">
      <c r="A14" s="60" t="s">
        <v>27</v>
      </c>
      <c r="B14" s="61" t="s">
        <v>60</v>
      </c>
      <c r="C14" s="62" t="s">
        <v>149</v>
      </c>
      <c r="D14" s="59"/>
      <c r="E14" s="63" t="str">
        <f>IF($A$7="PG&amp;E",
IF(Lists!A14="","",Lists!A14),
IF($A$7="SCE",
IF(Lists!B14="","",Lists!B14),
IF(Lists!C14="","",Lists!C14)))</f>
        <v>PG&amp;E</v>
      </c>
      <c r="F14" s="59"/>
      <c r="G14" s="59"/>
    </row>
    <row r="15" spans="1:7" x14ac:dyDescent="0.55000000000000004">
      <c r="A15" s="17" t="s">
        <v>202</v>
      </c>
      <c r="B15" s="17" t="s">
        <v>203</v>
      </c>
      <c r="C15" s="17"/>
      <c r="D15" s="59"/>
      <c r="E15" s="64" t="str">
        <f>IF($A$7="PG&amp;E",
IF(Lists!A15="","",Lists!A15),
IF($A$7="SCE",
IF(Lists!B15="","",Lists!B15),
IF(Lists!C15="","",Lists!C15)))</f>
        <v>A-1</v>
      </c>
      <c r="F15" s="59"/>
      <c r="G15" s="59"/>
    </row>
    <row r="16" spans="1:7" x14ac:dyDescent="0.55000000000000004">
      <c r="A16" s="15" t="s">
        <v>204</v>
      </c>
      <c r="B16" s="15" t="s">
        <v>205</v>
      </c>
      <c r="C16" s="15"/>
      <c r="D16" s="59"/>
      <c r="E16" s="64" t="str">
        <f>IF($A$7="PG&amp;E",
IF(Lists!A16="","",Lists!A16),
IF($A$7="SCE",
IF(Lists!B16="","",Lists!B16),
IF(Lists!C16="","",Lists!C16)))</f>
        <v>A-6</v>
      </c>
      <c r="F16" s="59"/>
      <c r="G16" s="59"/>
    </row>
    <row r="17" spans="1:5" x14ac:dyDescent="0.55000000000000004">
      <c r="A17" s="15" t="s">
        <v>206</v>
      </c>
      <c r="B17" s="15" t="s">
        <v>207</v>
      </c>
      <c r="C17" s="15"/>
      <c r="D17" s="59"/>
      <c r="E17" s="64" t="str">
        <f>IF($A$7="PG&amp;E",
IF(Lists!A17="","",Lists!A17),
IF($A$7="SCE",
IF(Lists!B17="","",Lists!B17),
IF(Lists!C17="","",Lists!C17)))</f>
        <v>A-10-S</v>
      </c>
    </row>
    <row r="18" spans="1:5" x14ac:dyDescent="0.55000000000000004">
      <c r="A18" s="15" t="s">
        <v>208</v>
      </c>
      <c r="B18" s="15" t="s">
        <v>209</v>
      </c>
      <c r="C18" s="15"/>
      <c r="D18" s="59"/>
      <c r="E18" s="64" t="str">
        <f>IF($A$7="PG&amp;E",
IF(Lists!A18="","",Lists!A18),
IF($A$7="SCE",
IF(Lists!B18="","",Lists!B18),
IF(Lists!C18="","",Lists!C18)))</f>
        <v>A-10-P</v>
      </c>
    </row>
    <row r="19" spans="1:5" x14ac:dyDescent="0.55000000000000004">
      <c r="A19" s="15" t="s">
        <v>210</v>
      </c>
      <c r="B19" s="15" t="s">
        <v>211</v>
      </c>
      <c r="C19" s="15"/>
      <c r="D19" s="59"/>
      <c r="E19" s="64" t="str">
        <f>IF($A$7="PG&amp;E",
IF(Lists!A19="","",Lists!A19),
IF($A$7="SCE",
IF(Lists!B19="","",Lists!B19),
IF(Lists!C19="","",Lists!C19)))</f>
        <v>A-10-T</v>
      </c>
    </row>
    <row r="20" spans="1:5" x14ac:dyDescent="0.55000000000000004">
      <c r="A20" s="15" t="s">
        <v>212</v>
      </c>
      <c r="B20" s="15" t="s">
        <v>213</v>
      </c>
      <c r="C20" s="15"/>
      <c r="D20" s="59"/>
      <c r="E20" s="64" t="str">
        <f>IF($A$7="PG&amp;E",
IF(Lists!A20="","",Lists!A20),
IF($A$7="SCE",
IF(Lists!B20="","",Lists!B20),
IF(Lists!C20="","",Lists!C20)))</f>
        <v>A-10 TOU-S</v>
      </c>
    </row>
    <row r="21" spans="1:5" x14ac:dyDescent="0.55000000000000004">
      <c r="A21" s="15" t="s">
        <v>214</v>
      </c>
      <c r="B21" s="15" t="s">
        <v>215</v>
      </c>
      <c r="C21" s="15"/>
      <c r="D21" s="59"/>
      <c r="E21" s="64" t="str">
        <f>IF($A$7="PG&amp;E",
IF(Lists!A21="","",Lists!A21),
IF($A$7="SCE",
IF(Lists!B21="","",Lists!B21),
IF(Lists!C21="","",Lists!C21)))</f>
        <v>A-10 TOU-P</v>
      </c>
    </row>
    <row r="22" spans="1:5" x14ac:dyDescent="0.55000000000000004">
      <c r="A22" s="15" t="s">
        <v>216</v>
      </c>
      <c r="B22" s="15" t="s">
        <v>217</v>
      </c>
      <c r="C22" s="15"/>
      <c r="D22" s="59"/>
      <c r="E22" s="64" t="str">
        <f>IF($A$7="PG&amp;E",
IF(Lists!A22="","",Lists!A22),
IF($A$7="SCE",
IF(Lists!B22="","",Lists!B22),
IF(Lists!C22="","",Lists!C22)))</f>
        <v>A-10 TOU-T</v>
      </c>
    </row>
    <row r="23" spans="1:5" x14ac:dyDescent="0.55000000000000004">
      <c r="A23" s="15" t="s">
        <v>218</v>
      </c>
      <c r="B23" s="15" t="s">
        <v>219</v>
      </c>
      <c r="C23" s="15"/>
      <c r="D23" s="59"/>
      <c r="E23" s="64" t="str">
        <f>IF($A$7="PG&amp;E",
IF(Lists!A23="","",Lists!A23),
IF($A$7="SCE",
IF(Lists!B23="","",Lists!B23),
IF(Lists!C23="","",Lists!C23)))</f>
        <v>E-19-S</v>
      </c>
    </row>
    <row r="24" spans="1:5" x14ac:dyDescent="0.55000000000000004">
      <c r="A24" s="15" t="s">
        <v>220</v>
      </c>
      <c r="B24" s="15" t="s">
        <v>221</v>
      </c>
      <c r="C24" s="15"/>
      <c r="D24" s="59"/>
      <c r="E24" s="64" t="str">
        <f>IF($A$7="PG&amp;E",
IF(Lists!A24="","",Lists!A24),
IF($A$7="SCE",
IF(Lists!B24="","",Lists!B24),
IF(Lists!C24="","",Lists!C24)))</f>
        <v>E-19-P</v>
      </c>
    </row>
    <row r="25" spans="1:5" x14ac:dyDescent="0.55000000000000004">
      <c r="A25" s="15" t="s">
        <v>222</v>
      </c>
      <c r="B25" s="15" t="s">
        <v>223</v>
      </c>
      <c r="C25" s="15"/>
      <c r="D25" s="59"/>
      <c r="E25" s="64" t="str">
        <f>IF($A$7="PG&amp;E",
IF(Lists!A25="","",Lists!A25),
IF($A$7="SCE",
IF(Lists!B25="","",Lists!B25),
IF(Lists!C25="","",Lists!C25)))</f>
        <v>E-19-T</v>
      </c>
    </row>
    <row r="26" spans="1:5" x14ac:dyDescent="0.55000000000000004">
      <c r="A26" s="15"/>
      <c r="B26" s="15" t="s">
        <v>224</v>
      </c>
      <c r="C26" s="15"/>
      <c r="D26" s="59"/>
      <c r="E26" s="64" t="str">
        <f>IF($A$7="PG&amp;E",
IF(Lists!A26="","",Lists!A26),
IF($A$7="SCE",
IF(Lists!B26="","",Lists!B26),
IF(Lists!C26="","",Lists!C26)))</f>
        <v/>
      </c>
    </row>
    <row r="27" spans="1:5" x14ac:dyDescent="0.55000000000000004">
      <c r="A27" s="15"/>
      <c r="B27" s="15"/>
      <c r="C27" s="15"/>
      <c r="D27" s="59"/>
      <c r="E27" s="64" t="str">
        <f>IF($A$7="PG&amp;E",
IF(Lists!A27="","",Lists!A27),
IF($A$7="SCE",
IF(Lists!B27="","",Lists!B27),
IF(Lists!C27="","",Lists!C27)))</f>
        <v/>
      </c>
    </row>
    <row r="28" spans="1:5" x14ac:dyDescent="0.55000000000000004">
      <c r="A28" s="15"/>
      <c r="B28" s="15"/>
      <c r="C28" s="15"/>
      <c r="D28" s="59"/>
      <c r="E28" s="64" t="str">
        <f>IF($A$7="PG&amp;E",
IF(Lists!A28="","",Lists!A28),
IF($A$7="SCE",
IF(Lists!B28="","",Lists!B28),
IF(Lists!C28="","",Lists!C28)))</f>
        <v/>
      </c>
    </row>
    <row r="29" spans="1:5" x14ac:dyDescent="0.55000000000000004">
      <c r="A29" s="15"/>
      <c r="B29" s="15"/>
      <c r="C29" s="15"/>
      <c r="D29" s="59"/>
      <c r="E29" s="64" t="str">
        <f>IF($A$7="PG&amp;E",
IF(Lists!A29="","",Lists!A29),
IF($A$7="SCE",
IF(Lists!B29="","",Lists!B29),
IF(Lists!C29="","",Lists!C29)))</f>
        <v/>
      </c>
    </row>
    <row r="30" spans="1:5" x14ac:dyDescent="0.55000000000000004">
      <c r="A30" s="15"/>
      <c r="B30" s="15"/>
      <c r="C30" s="15"/>
      <c r="D30" s="59"/>
      <c r="E30" s="64" t="str">
        <f>IF($A$7="PG&amp;E",
IF(Lists!A30="","",Lists!A30),
IF($A$7="SCE",
IF(Lists!B30="","",Lists!B30),
IF(Lists!C30="","",Lists!C30)))</f>
        <v/>
      </c>
    </row>
    <row r="31" spans="1:5" x14ac:dyDescent="0.55000000000000004">
      <c r="A31" s="15"/>
      <c r="B31" s="15"/>
      <c r="C31" s="15"/>
      <c r="D31" s="59"/>
      <c r="E31" s="64" t="str">
        <f>IF($A$7="PG&amp;E",
IF(Lists!A31="","",Lists!A31),
IF($A$7="SCE",
IF(Lists!B31="","",Lists!B31),
IF(Lists!C31="","",Lists!C31)))</f>
        <v/>
      </c>
    </row>
    <row r="32" spans="1:5" x14ac:dyDescent="0.55000000000000004">
      <c r="A32" s="15"/>
      <c r="B32" s="15"/>
      <c r="C32" s="15"/>
      <c r="D32" s="59"/>
      <c r="E32" s="64" t="str">
        <f>IF($A$7="PG&amp;E",
IF(Lists!A32="","",Lists!A32),
IF($A$7="SCE",
IF(Lists!B32="","",Lists!B32),
IF(Lists!C32="","",Lists!C32)))</f>
        <v/>
      </c>
    </row>
    <row r="33" spans="1:5" x14ac:dyDescent="0.55000000000000004">
      <c r="A33" s="15"/>
      <c r="B33" s="15"/>
      <c r="C33" s="15"/>
      <c r="D33" s="59"/>
      <c r="E33" s="64" t="str">
        <f>IF($A$7="PG&amp;E",
IF(Lists!A33="","",Lists!A33),
IF($A$7="SCE",
IF(Lists!B33="","",Lists!B33),
IF(Lists!C33="","",Lists!C33)))</f>
        <v/>
      </c>
    </row>
    <row r="34" spans="1:5" x14ac:dyDescent="0.55000000000000004">
      <c r="A34" s="16"/>
      <c r="B34" s="16"/>
      <c r="C34" s="16"/>
      <c r="D34" s="59"/>
      <c r="E34" s="65" t="str">
        <f>IF($A$7="PG&amp;E",
IF(Lists!A34="","",Lists!A34),
IF($A$7="SCE",
IF(Lists!B34="","",Lists!B34),
IF(Lists!C34="","",Lists!C34)))</f>
        <v/>
      </c>
    </row>
    <row r="36" spans="1:5" x14ac:dyDescent="0.55000000000000004">
      <c r="A36" s="300" t="s">
        <v>225</v>
      </c>
      <c r="B36" s="301"/>
      <c r="C36" s="59"/>
      <c r="D36" s="59"/>
      <c r="E36" s="59"/>
    </row>
    <row r="37" spans="1:5" x14ac:dyDescent="0.55000000000000004">
      <c r="A37" s="66" t="s">
        <v>226</v>
      </c>
      <c r="B37" s="67"/>
      <c r="C37" s="59"/>
      <c r="D37" s="59"/>
      <c r="E37" s="13" t="s">
        <v>227</v>
      </c>
    </row>
    <row r="38" spans="1:5" x14ac:dyDescent="0.55000000000000004">
      <c r="A38" s="68" t="s">
        <v>228</v>
      </c>
      <c r="B38" s="69"/>
      <c r="C38" s="59"/>
      <c r="D38" s="59"/>
      <c r="E38" s="3" t="s">
        <v>229</v>
      </c>
    </row>
    <row r="39" spans="1:5" x14ac:dyDescent="0.55000000000000004">
      <c r="A39" s="68" t="s">
        <v>27</v>
      </c>
      <c r="B39" s="69">
        <v>0.55900000000000005</v>
      </c>
      <c r="C39" s="59"/>
      <c r="D39" s="59"/>
      <c r="E39" s="3" t="s">
        <v>230</v>
      </c>
    </row>
    <row r="40" spans="1:5" x14ac:dyDescent="0.55000000000000004">
      <c r="A40" s="68" t="s">
        <v>60</v>
      </c>
      <c r="B40" s="69">
        <v>0.66500000000000004</v>
      </c>
      <c r="C40" s="59"/>
      <c r="D40" s="59"/>
      <c r="E40" s="3" t="s">
        <v>231</v>
      </c>
    </row>
    <row r="41" spans="1:5" x14ac:dyDescent="0.55000000000000004">
      <c r="A41" s="68" t="s">
        <v>149</v>
      </c>
      <c r="B41" s="69">
        <v>0.91500000000000004</v>
      </c>
      <c r="C41" s="59"/>
      <c r="D41" s="59"/>
      <c r="E41" s="3" t="s">
        <v>232</v>
      </c>
    </row>
    <row r="42" spans="1:5" x14ac:dyDescent="0.55000000000000004">
      <c r="A42" s="66" t="s">
        <v>233</v>
      </c>
      <c r="B42" s="67"/>
      <c r="C42" s="59"/>
      <c r="D42" s="59"/>
      <c r="E42" s="4" t="s">
        <v>234</v>
      </c>
    </row>
    <row r="43" spans="1:5" x14ac:dyDescent="0.55000000000000004">
      <c r="A43" s="68" t="s">
        <v>235</v>
      </c>
      <c r="B43" s="69">
        <v>19.643000000000001</v>
      </c>
      <c r="C43" s="59"/>
      <c r="D43" s="59"/>
      <c r="E43" s="59"/>
    </row>
    <row r="44" spans="1:5" x14ac:dyDescent="0.55000000000000004">
      <c r="A44" s="68" t="s">
        <v>236</v>
      </c>
      <c r="B44" s="69">
        <v>12500</v>
      </c>
      <c r="C44" s="59"/>
      <c r="D44" s="59"/>
      <c r="E44" s="14" t="s">
        <v>237</v>
      </c>
    </row>
    <row r="45" spans="1:5" x14ac:dyDescent="0.55000000000000004">
      <c r="A45" s="68" t="s">
        <v>238</v>
      </c>
      <c r="B45" s="69">
        <v>25</v>
      </c>
      <c r="C45" s="59"/>
      <c r="D45" s="59"/>
      <c r="E45" s="15" t="s">
        <v>239</v>
      </c>
    </row>
    <row r="46" spans="1:5" x14ac:dyDescent="0.55000000000000004">
      <c r="A46" s="68" t="s">
        <v>240</v>
      </c>
      <c r="B46" s="69">
        <v>9821.5</v>
      </c>
      <c r="C46" s="59"/>
      <c r="D46" s="59"/>
      <c r="E46" s="15" t="s">
        <v>241</v>
      </c>
    </row>
    <row r="47" spans="1:5" x14ac:dyDescent="0.55000000000000004">
      <c r="A47" s="66" t="s">
        <v>242</v>
      </c>
      <c r="B47" s="67"/>
      <c r="C47" s="59"/>
      <c r="D47" s="59"/>
      <c r="E47" s="16" t="s">
        <v>243</v>
      </c>
    </row>
    <row r="48" spans="1:5" x14ac:dyDescent="0.55000000000000004">
      <c r="A48" s="68" t="s">
        <v>244</v>
      </c>
      <c r="B48" s="69">
        <v>13</v>
      </c>
      <c r="C48" s="59"/>
      <c r="D48" s="59"/>
      <c r="E48" s="59"/>
    </row>
    <row r="49" spans="1:2" x14ac:dyDescent="0.55000000000000004">
      <c r="A49" s="70" t="s">
        <v>245</v>
      </c>
      <c r="B49" s="71">
        <v>5200</v>
      </c>
    </row>
  </sheetData>
  <mergeCells count="1">
    <mergeCell ref="A36:B36"/>
  </mergeCells>
  <phoneticPr fontId="14" type="noConversion"/>
  <dataValidations count="1">
    <dataValidation type="list" allowBlank="1" showInputMessage="1" showErrorMessage="1" sqref="A7" xr:uid="{00000000-0002-0000-0800-000000000000}">
      <formula1>IOUs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26</vt:i4>
      </vt:variant>
    </vt:vector>
  </HeadingPairs>
  <TitlesOfParts>
    <vt:vector size="31" baseType="lpstr">
      <vt:lpstr>Instructions</vt:lpstr>
      <vt:lpstr>Site Data</vt:lpstr>
      <vt:lpstr>Existing Generator Details</vt:lpstr>
      <vt:lpstr>System Specification</vt:lpstr>
      <vt:lpstr>Lists</vt:lpstr>
      <vt:lpstr>Active_Tariffs</vt:lpstr>
      <vt:lpstr>CO2_Table</vt:lpstr>
      <vt:lpstr>'System Specification'!DC_Array_Size</vt:lpstr>
      <vt:lpstr>Environ_Table</vt:lpstr>
      <vt:lpstr>IOUs</vt:lpstr>
      <vt:lpstr>Lease_Types</vt:lpstr>
      <vt:lpstr>List_Mount_Type</vt:lpstr>
      <vt:lpstr>List_Shade_Structures</vt:lpstr>
      <vt:lpstr>List_Wire_Type</vt:lpstr>
      <vt:lpstr>'System Specification'!Mod_Num</vt:lpstr>
      <vt:lpstr>PGE_Tariffs</vt:lpstr>
      <vt:lpstr>PPA_Contract_Term</vt:lpstr>
      <vt:lpstr>Instructions!Print_Area</vt:lpstr>
      <vt:lpstr>'Site Data'!Print_Area</vt:lpstr>
      <vt:lpstr>'System Specification'!Print_Area</vt:lpstr>
      <vt:lpstr>'Site Data'!Print_Titles</vt:lpstr>
      <vt:lpstr>'System Specification'!Print_Titles</vt:lpstr>
      <vt:lpstr>SCE_Tariffs</vt:lpstr>
      <vt:lpstr>Site_Data_Column_Names</vt:lpstr>
      <vt:lpstr>Site_Data_Table</vt:lpstr>
      <vt:lpstr>'System Specification'!System_Spec_Column_Names</vt:lpstr>
      <vt:lpstr>'System Specification'!System_Spec_Site_Num</vt:lpstr>
      <vt:lpstr>'System Specification'!System_Spec_Table</vt:lpstr>
      <vt:lpstr>'System Specification'!Vendor_Name</vt:lpstr>
      <vt:lpstr>Yes_No</vt:lpstr>
      <vt:lpstr>Instructions!Yes_No_List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D2 - PV Cost Proposal Form</dc:title>
  <dc:subject/>
  <dc:creator>Tom Williard</dc:creator>
  <cp:keywords/>
  <dc:description/>
  <cp:lastModifiedBy>Ryan Satterlee</cp:lastModifiedBy>
  <cp:revision/>
  <dcterms:created xsi:type="dcterms:W3CDTF">2010-07-03T20:41:43Z</dcterms:created>
  <dcterms:modified xsi:type="dcterms:W3CDTF">2022-10-28T15:41:29Z</dcterms:modified>
  <cp:category/>
  <cp:contentStatus/>
</cp:coreProperties>
</file>