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
    </mc:Choice>
  </mc:AlternateContent>
  <bookViews>
    <workbookView xWindow="0" yWindow="0" windowWidth="28800" windowHeight="12435"/>
  </bookViews>
  <sheets>
    <sheet name="Calc Chart" sheetId="1" r:id="rId1"/>
  </sheets>
  <definedNames>
    <definedName name="_xlnm.Print_Area" localSheetId="0">'Calc Chart'!$A$1:$Q$23</definedName>
  </definedNames>
  <calcPr calcId="152511"/>
</workbook>
</file>

<file path=xl/calcChain.xml><?xml version="1.0" encoding="utf-8"?>
<calcChain xmlns="http://schemas.openxmlformats.org/spreadsheetml/2006/main">
  <c r="Q16" i="1" l="1"/>
  <c r="P8" i="1"/>
  <c r="O8" i="1"/>
  <c r="O12" i="1" s="1"/>
  <c r="O17" i="1" s="1"/>
  <c r="O19" i="1" s="1"/>
  <c r="N8" i="1"/>
  <c r="M8" i="1"/>
  <c r="L8" i="1"/>
  <c r="L12" i="1" s="1"/>
  <c r="L17" i="1" s="1"/>
  <c r="L19" i="1" s="1"/>
  <c r="K8" i="1"/>
  <c r="J8" i="1"/>
  <c r="I8" i="1"/>
  <c r="H8" i="1"/>
  <c r="G8" i="1"/>
  <c r="F8" i="1"/>
  <c r="F12" i="1" s="1"/>
  <c r="F17" i="1" s="1"/>
  <c r="F19" i="1" s="1"/>
  <c r="E8" i="1"/>
  <c r="D8" i="1"/>
  <c r="C8" i="1"/>
  <c r="P16" i="1"/>
  <c r="O16" i="1"/>
  <c r="N16" i="1"/>
  <c r="M16" i="1"/>
  <c r="L16" i="1"/>
  <c r="K16" i="1"/>
  <c r="J16" i="1"/>
  <c r="I16" i="1"/>
  <c r="H16" i="1"/>
  <c r="G16" i="1"/>
  <c r="F16" i="1"/>
  <c r="E16" i="1"/>
  <c r="D16" i="1"/>
  <c r="C16" i="1"/>
  <c r="I15" i="1"/>
  <c r="I14" i="1"/>
  <c r="I13" i="1"/>
  <c r="I11" i="1"/>
  <c r="I10" i="1"/>
  <c r="I9" i="1"/>
  <c r="I7" i="1"/>
  <c r="I6" i="1"/>
  <c r="I5" i="1"/>
  <c r="I12" i="1" s="1"/>
  <c r="I17" i="1" s="1"/>
  <c r="I19" i="1" s="1"/>
  <c r="H15" i="1"/>
  <c r="H14" i="1"/>
  <c r="H13" i="1"/>
  <c r="H11" i="1"/>
  <c r="H10" i="1"/>
  <c r="H9" i="1"/>
  <c r="H7" i="1"/>
  <c r="H6" i="1"/>
  <c r="H5" i="1"/>
  <c r="H12" i="1" s="1"/>
  <c r="H17" i="1" s="1"/>
  <c r="H19" i="1" s="1"/>
  <c r="G15" i="1"/>
  <c r="G14" i="1"/>
  <c r="G13" i="1"/>
  <c r="G11" i="1"/>
  <c r="G10" i="1"/>
  <c r="G9" i="1"/>
  <c r="G7" i="1"/>
  <c r="G12" i="1" s="1"/>
  <c r="G17" i="1" s="1"/>
  <c r="G19" i="1" s="1"/>
  <c r="G6" i="1"/>
  <c r="G5" i="1"/>
  <c r="F15" i="1"/>
  <c r="F14" i="1"/>
  <c r="F13" i="1"/>
  <c r="F11" i="1"/>
  <c r="F10" i="1"/>
  <c r="F9" i="1"/>
  <c r="F7" i="1"/>
  <c r="F6" i="1"/>
  <c r="F5" i="1"/>
  <c r="E15" i="1"/>
  <c r="E14" i="1"/>
  <c r="E13" i="1"/>
  <c r="E11" i="1"/>
  <c r="E12" i="1"/>
  <c r="E17" i="1" s="1"/>
  <c r="E19" i="1" s="1"/>
  <c r="E10" i="1"/>
  <c r="E9" i="1"/>
  <c r="E7" i="1"/>
  <c r="E6" i="1"/>
  <c r="E5" i="1"/>
  <c r="D15" i="1"/>
  <c r="D14" i="1"/>
  <c r="D13" i="1"/>
  <c r="D11" i="1"/>
  <c r="D10" i="1"/>
  <c r="D9" i="1"/>
  <c r="D7" i="1"/>
  <c r="D6" i="1"/>
  <c r="D5" i="1"/>
  <c r="D12" i="1" s="1"/>
  <c r="D17" i="1" s="1"/>
  <c r="D19" i="1" s="1"/>
  <c r="C15" i="1"/>
  <c r="C14" i="1"/>
  <c r="C13" i="1"/>
  <c r="C11" i="1"/>
  <c r="C10" i="1"/>
  <c r="C9" i="1"/>
  <c r="C7" i="1"/>
  <c r="C12" i="1" s="1"/>
  <c r="C17" i="1" s="1"/>
  <c r="C19" i="1" s="1"/>
  <c r="C6" i="1"/>
  <c r="C5" i="1"/>
  <c r="Q11" i="1"/>
  <c r="J15" i="1"/>
  <c r="K15" i="1"/>
  <c r="L15" i="1"/>
  <c r="M15" i="1"/>
  <c r="N15" i="1"/>
  <c r="O15" i="1"/>
  <c r="P15" i="1"/>
  <c r="J14" i="1"/>
  <c r="K14" i="1"/>
  <c r="L14" i="1"/>
  <c r="M14" i="1"/>
  <c r="N14" i="1"/>
  <c r="O14" i="1"/>
  <c r="P14" i="1"/>
  <c r="K13" i="1"/>
  <c r="L13" i="1"/>
  <c r="M13" i="1"/>
  <c r="N13" i="1"/>
  <c r="O13" i="1"/>
  <c r="P13" i="1"/>
  <c r="J13" i="1"/>
  <c r="J11" i="1"/>
  <c r="K5" i="1"/>
  <c r="K12" i="1" s="1"/>
  <c r="K17" i="1" s="1"/>
  <c r="K19" i="1" s="1"/>
  <c r="L5" i="1"/>
  <c r="M5" i="1"/>
  <c r="M12" i="1" s="1"/>
  <c r="M17" i="1" s="1"/>
  <c r="M19" i="1" s="1"/>
  <c r="N5" i="1"/>
  <c r="N12" i="1" s="1"/>
  <c r="N17" i="1" s="1"/>
  <c r="N19" i="1" s="1"/>
  <c r="O5" i="1"/>
  <c r="P5" i="1"/>
  <c r="K6" i="1"/>
  <c r="L6" i="1"/>
  <c r="M6" i="1"/>
  <c r="N6" i="1"/>
  <c r="O6" i="1"/>
  <c r="P6" i="1"/>
  <c r="P12" i="1" s="1"/>
  <c r="P17" i="1" s="1"/>
  <c r="P19" i="1" s="1"/>
  <c r="K7" i="1"/>
  <c r="L7" i="1"/>
  <c r="M7" i="1"/>
  <c r="N7" i="1"/>
  <c r="O7" i="1"/>
  <c r="P7" i="1"/>
  <c r="K9" i="1"/>
  <c r="L9" i="1"/>
  <c r="M9" i="1"/>
  <c r="N9" i="1"/>
  <c r="O9" i="1"/>
  <c r="P9" i="1"/>
  <c r="K10" i="1"/>
  <c r="L10" i="1"/>
  <c r="M10" i="1"/>
  <c r="N10" i="1"/>
  <c r="O10" i="1"/>
  <c r="P10" i="1"/>
  <c r="J6" i="1"/>
  <c r="J7" i="1"/>
  <c r="J9" i="1"/>
  <c r="J10" i="1"/>
  <c r="L11" i="1"/>
  <c r="M11" i="1"/>
  <c r="N11" i="1"/>
  <c r="O11" i="1"/>
  <c r="P11" i="1"/>
  <c r="J5" i="1"/>
  <c r="J12" i="1" s="1"/>
  <c r="J17" i="1" s="1"/>
  <c r="J19" i="1" s="1"/>
  <c r="K11" i="1"/>
  <c r="Q13" i="1"/>
  <c r="Q3" i="1"/>
  <c r="Q9" i="1" s="1"/>
  <c r="Q6" i="1"/>
  <c r="Q10" i="1"/>
  <c r="Q14" i="1"/>
  <c r="Q15" i="1"/>
  <c r="Q8" i="1"/>
  <c r="Q7" i="1"/>
  <c r="Q5" i="1"/>
  <c r="Q12" i="1" l="1"/>
  <c r="Q17" i="1" s="1"/>
  <c r="Q19" i="1" s="1"/>
</calcChain>
</file>

<file path=xl/sharedStrings.xml><?xml version="1.0" encoding="utf-8"?>
<sst xmlns="http://schemas.openxmlformats.org/spreadsheetml/2006/main" count="27" uniqueCount="27">
  <si>
    <t>Base Fine (BF)</t>
  </si>
  <si>
    <t>TOTAL</t>
  </si>
  <si>
    <t>CORRECTABLE =</t>
  </si>
  <si>
    <t>EMS =</t>
  </si>
  <si>
    <t>COUNTY =</t>
  </si>
  <si>
    <t>SUBTOTAL</t>
  </si>
  <si>
    <t>Fine/Penalty Subtotal</t>
  </si>
  <si>
    <r>
      <t>State</t>
    </r>
    <r>
      <rPr>
        <sz val="11"/>
        <rFont val="Arial"/>
        <family val="2"/>
      </rPr>
      <t xml:space="preserve"> ($10)        PC 1464</t>
    </r>
  </si>
  <si>
    <r>
      <t xml:space="preserve">EMS </t>
    </r>
    <r>
      <rPr>
        <sz val="11"/>
        <rFont val="Arial"/>
        <family val="2"/>
      </rPr>
      <t>($2)</t>
    </r>
    <r>
      <rPr>
        <b/>
        <sz val="11"/>
        <rFont val="Arial"/>
        <family val="2"/>
      </rPr>
      <t xml:space="preserve">
</t>
    </r>
    <r>
      <rPr>
        <sz val="11"/>
        <rFont val="Arial"/>
        <family val="2"/>
      </rPr>
      <t>GC 76000.5</t>
    </r>
  </si>
  <si>
    <r>
      <rPr>
        <b/>
        <sz val="11"/>
        <rFont val="Arial"/>
        <family val="2"/>
      </rPr>
      <t>Surcharge</t>
    </r>
    <r>
      <rPr>
        <sz val="11"/>
        <rFont val="Arial"/>
        <family val="2"/>
      </rPr>
      <t xml:space="preserve"> (20% of BF)                                      PC 1465.7</t>
    </r>
  </si>
  <si>
    <r>
      <rPr>
        <b/>
        <sz val="11"/>
        <rFont val="Arial"/>
        <family val="2"/>
      </rPr>
      <t>Proof of Correction</t>
    </r>
    <r>
      <rPr>
        <sz val="11"/>
        <rFont val="Arial"/>
        <family val="2"/>
      </rPr>
      <t xml:space="preserve">
($25) VC 40611</t>
    </r>
  </si>
  <si>
    <r>
      <rPr>
        <b/>
        <sz val="10"/>
        <rFont val="Arial"/>
        <family val="2"/>
      </rPr>
      <t>Conviction Assessment</t>
    </r>
    <r>
      <rPr>
        <sz val="10"/>
        <rFont val="Arial"/>
        <family val="2"/>
      </rPr>
      <t xml:space="preserve">  
</t>
    </r>
    <r>
      <rPr>
        <sz val="11"/>
        <rFont val="Arial"/>
        <family val="2"/>
      </rPr>
      <t>($35) GC 70373</t>
    </r>
  </si>
  <si>
    <r>
      <rPr>
        <b/>
        <sz val="10"/>
        <rFont val="Arial"/>
        <family val="2"/>
      </rPr>
      <t>Court Const.</t>
    </r>
    <r>
      <rPr>
        <b/>
        <sz val="11"/>
        <rFont val="Arial"/>
        <family val="2"/>
      </rPr>
      <t xml:space="preserve"> </t>
    </r>
    <r>
      <rPr>
        <sz val="11"/>
        <rFont val="Arial"/>
        <family val="2"/>
      </rPr>
      <t xml:space="preserve">          ($5)GC70372(a)             </t>
    </r>
  </si>
  <si>
    <r>
      <t xml:space="preserve">County </t>
    </r>
    <r>
      <rPr>
        <sz val="11"/>
        <rFont val="Arial"/>
        <family val="2"/>
      </rPr>
      <t>(up to $7)   GC 76000</t>
    </r>
  </si>
  <si>
    <r>
      <t>Penalty</t>
    </r>
    <r>
      <rPr>
        <sz val="11"/>
        <rFont val="Arial"/>
        <family val="2"/>
      </rPr>
      <t xml:space="preserve"> for every $10, or part of $10, of BF</t>
    </r>
  </si>
  <si>
    <r>
      <rPr>
        <b/>
        <sz val="10"/>
        <rFont val="Arial"/>
        <family val="2"/>
      </rPr>
      <t>Emer. Med. Air Trans.</t>
    </r>
    <r>
      <rPr>
        <sz val="11"/>
        <rFont val="Arial"/>
        <family val="2"/>
      </rPr>
      <t xml:space="preserve">
GC  76000.10(c)(1)</t>
    </r>
  </si>
  <si>
    <t>NON-CORRECTABLE=</t>
  </si>
  <si>
    <t>(Insert other fine amount in yellow cell Q4 to calculate Total)</t>
  </si>
  <si>
    <r>
      <t xml:space="preserve">TVS </t>
    </r>
    <r>
      <rPr>
        <sz val="11"/>
        <rFont val="Arial"/>
        <family val="2"/>
      </rPr>
      <t xml:space="preserve">($49+$3)
</t>
    </r>
  </si>
  <si>
    <t>VC 42007.1 
VC 11208(c)</t>
  </si>
  <si>
    <r>
      <rPr>
        <b/>
        <sz val="11"/>
        <rFont val="Arial"/>
        <family val="2"/>
      </rPr>
      <t xml:space="preserve">Court Operations </t>
    </r>
    <r>
      <rPr>
        <sz val="11"/>
        <rFont val="Arial"/>
        <family val="2"/>
      </rPr>
      <t>($40) PC 1465.8(a)</t>
    </r>
  </si>
  <si>
    <r>
      <t xml:space="preserve">DNA </t>
    </r>
    <r>
      <rPr>
        <sz val="11"/>
        <rFont val="Arial"/>
        <family val="2"/>
      </rPr>
      <t>($5) 
GC 76104.6 + GC 76104.7</t>
    </r>
  </si>
  <si>
    <t>TAP+ Fees=</t>
  </si>
  <si>
    <r>
      <rPr>
        <b/>
        <sz val="11"/>
        <rFont val="Arial"/>
        <family val="2"/>
      </rPr>
      <t xml:space="preserve">TAP Fee </t>
    </r>
    <r>
      <rPr>
        <sz val="11"/>
        <rFont val="Arial"/>
        <family val="2"/>
      </rPr>
      <t>VC</t>
    </r>
    <r>
      <rPr>
        <b/>
        <sz val="11"/>
        <rFont val="Arial"/>
        <family val="2"/>
      </rPr>
      <t xml:space="preserve"> </t>
    </r>
    <r>
      <rPr>
        <sz val="11"/>
        <rFont val="Arial"/>
        <family val="2"/>
      </rPr>
      <t xml:space="preserve">11205.2 + </t>
    </r>
    <r>
      <rPr>
        <b/>
        <sz val="11"/>
        <rFont val="Arial"/>
        <family val="2"/>
      </rPr>
      <t>Misc. Fees</t>
    </r>
  </si>
  <si>
    <r>
      <t xml:space="preserve">
CHART INSTRUCTIONS</t>
    </r>
    <r>
      <rPr>
        <sz val="12"/>
        <rFont val="Arial"/>
        <family val="2"/>
      </rPr>
      <t xml:space="preserve">
The chart contains common fines, penalties, and assessments for traffic infractions. A specific fine amount can be inserted into yellow Cell Q4 to calculate a total for that amount.
To calculate the court operations assessment, conviction assessment for court faclities, and emergency medical air transportation (EMAT) penalty for non-correctable offenses, insert the number of non-correctable offenses into Cell Q1 to revise the chart. Each violation that is referred to traffic violator school (TVS) for a confidential or non-confidential conviction is counted as a non-correctable offense.
To calculate the proof of corrrection/insurance fee, insert the number of correctable offenses into Cell Q2 to revise the chart. If all violations are correctable and proof is provided, set Cell Q1 to zero for non-correctable offenses. 
If the county board of supervisors has not approved the emergency medical services (EMS) penalty assessment, the EMS amount can be set to zero in Cell C2 to revise the chart.
If the county penalty assessment is less than the full $7 under Government Code section 76000, the local amount can be inserted into Cell C1 to revise the chart.
If the court is collecting a traffic assistance program (TAP) fee under Vehicle Code section 11205.2, civil assessment under Penal Code section 1214.1 for failure to appear or pay, assessment for tracking priors under Vehicle Code section 40508.6(a), or night court fee under Vehicle Code section 42006, the total of the fees can be included in the chart by inserting the total amount for the TAP fee, civil assessment, priors assessment, and/or night court fee in Cell E2.
The chart should not be used to calculate amounts for safety enhancement-double fine zones under Vehicle Code section 42010. 
Please refer to the Uniform Bail and Penalty Schedules for violations under section 42010.</t>
    </r>
  </si>
  <si>
    <t>2016 TRAFFIC INFRACTION BAIL/FINE CALCULATOR</t>
  </si>
  <si>
    <t>Judicial Council of California, Criminal Justice Services Office, Kimberly Dasilva; Kimberly.Dasilva@jud.ca.gov  See attached chart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</si>
</sst>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1" x14ac:knownFonts="1">
    <font>
      <sz val="10"/>
      <name val="Arial"/>
    </font>
    <font>
      <sz val="7"/>
      <name val="Arial"/>
      <family val="2"/>
    </font>
    <font>
      <sz val="10"/>
      <name val="Arial"/>
      <family val="2"/>
    </font>
    <font>
      <b/>
      <sz val="10"/>
      <name val="Arial"/>
      <family val="2"/>
    </font>
    <font>
      <sz val="6"/>
      <name val="Arial"/>
      <family val="2"/>
    </font>
    <font>
      <sz val="12"/>
      <name val="Arial"/>
      <family val="2"/>
    </font>
    <font>
      <u/>
      <sz val="12"/>
      <name val="Arial"/>
      <family val="2"/>
    </font>
    <font>
      <b/>
      <sz val="11"/>
      <name val="Arial"/>
      <family val="2"/>
    </font>
    <font>
      <sz val="11"/>
      <name val="Arial"/>
      <family val="2"/>
    </font>
    <font>
      <sz val="11"/>
      <color indexed="8"/>
      <name val="Arial"/>
      <family val="2"/>
    </font>
    <font>
      <b/>
      <sz val="12"/>
      <color rgb="FF800080"/>
      <name val="Arial"/>
      <family val="2"/>
    </font>
  </fonts>
  <fills count="9">
    <fill>
      <patternFill patternType="none"/>
    </fill>
    <fill>
      <patternFill patternType="gray125"/>
    </fill>
    <fill>
      <patternFill patternType="solid">
        <fgColor indexed="8"/>
        <bgColor indexed="64"/>
      </patternFill>
    </fill>
    <fill>
      <patternFill patternType="solid">
        <fgColor rgb="FFCCFF99"/>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FF"/>
        <bgColor indexed="64"/>
      </patternFill>
    </fill>
    <fill>
      <patternFill patternType="solid">
        <fgColor rgb="FFFFFF99"/>
        <bgColor indexed="64"/>
      </patternFill>
    </fill>
    <fill>
      <patternFill patternType="solid">
        <fgColor rgb="FFCCFFFF"/>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4" fontId="1" fillId="0" borderId="0" xfId="0" applyNumberFormat="1" applyFont="1"/>
    <xf numFmtId="4" fontId="4" fillId="0" borderId="0" xfId="0" applyNumberFormat="1" applyFont="1"/>
    <xf numFmtId="0" fontId="4" fillId="0" borderId="0" xfId="0" applyFont="1"/>
    <xf numFmtId="0" fontId="2" fillId="0" borderId="0" xfId="0" applyFont="1" applyAlignment="1">
      <alignment horizontal="center"/>
    </xf>
    <xf numFmtId="4" fontId="4" fillId="0" borderId="0" xfId="0" applyNumberFormat="1" applyFont="1" applyBorder="1"/>
    <xf numFmtId="0" fontId="8" fillId="0" borderId="1" xfId="0" applyNumberFormat="1" applyFont="1" applyBorder="1" applyAlignment="1">
      <alignment horizontal="center"/>
    </xf>
    <xf numFmtId="4" fontId="8" fillId="0" borderId="2" xfId="0" applyNumberFormat="1" applyFont="1" applyBorder="1"/>
    <xf numFmtId="4" fontId="8" fillId="0" borderId="3" xfId="0" applyNumberFormat="1" applyFont="1" applyBorder="1"/>
    <xf numFmtId="4" fontId="8" fillId="0" borderId="4" xfId="0" applyNumberFormat="1" applyFont="1" applyBorder="1"/>
    <xf numFmtId="4" fontId="7" fillId="0" borderId="4" xfId="0" applyNumberFormat="1" applyFont="1" applyBorder="1" applyAlignment="1">
      <alignment wrapText="1"/>
    </xf>
    <xf numFmtId="4" fontId="7" fillId="0" borderId="4" xfId="0" applyNumberFormat="1" applyFont="1" applyBorder="1" applyAlignment="1">
      <alignment vertical="center" wrapText="1"/>
    </xf>
    <xf numFmtId="4" fontId="8" fillId="0" borderId="5" xfId="0" applyNumberFormat="1" applyFont="1" applyBorder="1"/>
    <xf numFmtId="4" fontId="8" fillId="0" borderId="6" xfId="0" applyNumberFormat="1" applyFont="1" applyBorder="1"/>
    <xf numFmtId="4" fontId="9" fillId="2" borderId="7" xfId="0" applyNumberFormat="1" applyFont="1" applyFill="1" applyBorder="1"/>
    <xf numFmtId="4" fontId="9" fillId="2" borderId="0" xfId="0" applyNumberFormat="1" applyFont="1" applyFill="1" applyBorder="1"/>
    <xf numFmtId="4" fontId="9" fillId="2" borderId="0" xfId="0" applyNumberFormat="1" applyFont="1" applyFill="1" applyBorder="1" applyProtection="1">
      <protection locked="0"/>
    </xf>
    <xf numFmtId="0" fontId="9" fillId="2" borderId="0" xfId="0" applyFont="1" applyFill="1" applyBorder="1"/>
    <xf numFmtId="4" fontId="9" fillId="2" borderId="8" xfId="0" applyNumberFormat="1" applyFont="1" applyFill="1" applyBorder="1" applyProtection="1">
      <protection locked="0"/>
    </xf>
    <xf numFmtId="0" fontId="7" fillId="0" borderId="9" xfId="0" applyFont="1" applyBorder="1" applyAlignment="1"/>
    <xf numFmtId="0" fontId="8" fillId="0" borderId="10" xfId="0" applyFont="1" applyBorder="1" applyAlignment="1"/>
    <xf numFmtId="0" fontId="8" fillId="0" borderId="9" xfId="0" applyFont="1" applyBorder="1"/>
    <xf numFmtId="0" fontId="8" fillId="0" borderId="11" xfId="0" applyFont="1" applyBorder="1" applyAlignment="1">
      <alignment wrapText="1"/>
    </xf>
    <xf numFmtId="4" fontId="8" fillId="3" borderId="1" xfId="0" applyNumberFormat="1" applyFont="1" applyFill="1" applyBorder="1"/>
    <xf numFmtId="4" fontId="8" fillId="3" borderId="1" xfId="0" applyNumberFormat="1" applyFont="1" applyFill="1" applyBorder="1" applyProtection="1">
      <protection locked="0"/>
    </xf>
    <xf numFmtId="4" fontId="8" fillId="0" borderId="6" xfId="0" applyNumberFormat="1" applyFont="1" applyFill="1" applyBorder="1"/>
    <xf numFmtId="4" fontId="8" fillId="0" borderId="10" xfId="0" applyNumberFormat="1" applyFont="1" applyBorder="1"/>
    <xf numFmtId="4" fontId="8" fillId="0" borderId="12" xfId="0" applyNumberFormat="1" applyFont="1" applyFill="1" applyBorder="1" applyProtection="1">
      <protection locked="0"/>
    </xf>
    <xf numFmtId="4" fontId="8" fillId="0" borderId="13" xfId="0" applyNumberFormat="1" applyFont="1" applyFill="1" applyBorder="1" applyProtection="1">
      <protection locked="0"/>
    </xf>
    <xf numFmtId="4" fontId="8" fillId="0" borderId="13" xfId="0" applyNumberFormat="1" applyFont="1" applyFill="1" applyBorder="1"/>
    <xf numFmtId="4" fontId="8" fillId="0" borderId="14" xfId="0" applyNumberFormat="1" applyFont="1" applyFill="1" applyBorder="1"/>
    <xf numFmtId="4" fontId="8" fillId="0" borderId="15" xfId="0" applyNumberFormat="1" applyFont="1" applyFill="1" applyBorder="1"/>
    <xf numFmtId="4" fontId="8" fillId="0" borderId="12" xfId="0" applyNumberFormat="1" applyFont="1" applyFill="1" applyBorder="1"/>
    <xf numFmtId="4" fontId="8" fillId="4" borderId="1" xfId="0" applyNumberFormat="1" applyFont="1" applyFill="1" applyBorder="1"/>
    <xf numFmtId="4" fontId="7" fillId="5" borderId="4" xfId="0" applyNumberFormat="1" applyFont="1" applyFill="1" applyBorder="1" applyAlignment="1">
      <alignment vertical="center" wrapText="1"/>
    </xf>
    <xf numFmtId="4" fontId="8" fillId="5" borderId="1" xfId="0" applyNumberFormat="1" applyFont="1" applyFill="1" applyBorder="1" applyAlignment="1">
      <alignment horizontal="center"/>
    </xf>
    <xf numFmtId="4" fontId="8" fillId="6" borderId="1" xfId="0" applyNumberFormat="1" applyFont="1" applyFill="1" applyBorder="1" applyAlignment="1">
      <alignment horizontal="center"/>
    </xf>
    <xf numFmtId="4" fontId="7" fillId="6" borderId="4" xfId="0" applyNumberFormat="1" applyFont="1" applyFill="1" applyBorder="1" applyAlignment="1">
      <alignment wrapText="1"/>
    </xf>
    <xf numFmtId="4" fontId="7" fillId="7" borderId="1" xfId="0" applyNumberFormat="1" applyFont="1" applyFill="1" applyBorder="1" applyProtection="1">
      <protection locked="0"/>
    </xf>
    <xf numFmtId="4" fontId="8" fillId="8" borderId="16" xfId="0" applyNumberFormat="1" applyFont="1" applyFill="1" applyBorder="1"/>
    <xf numFmtId="4" fontId="8" fillId="8" borderId="16" xfId="0" applyNumberFormat="1" applyFont="1" applyFill="1" applyBorder="1" applyProtection="1">
      <protection locked="0"/>
    </xf>
    <xf numFmtId="4" fontId="8" fillId="0" borderId="16" xfId="0" applyNumberFormat="1" applyFont="1" applyBorder="1" applyAlignment="1">
      <alignment wrapText="1"/>
    </xf>
    <xf numFmtId="4" fontId="7" fillId="0" borderId="7" xfId="0" applyNumberFormat="1" applyFont="1" applyFill="1" applyBorder="1" applyAlignment="1">
      <alignment horizontal="left" vertical="center" wrapText="1"/>
    </xf>
    <xf numFmtId="0" fontId="6" fillId="0" borderId="0" xfId="0" applyFont="1" applyAlignment="1">
      <alignment wrapText="1"/>
    </xf>
    <xf numFmtId="0" fontId="1" fillId="0" borderId="0" xfId="0" applyFont="1" applyAlignment="1">
      <alignment wrapText="1"/>
    </xf>
    <xf numFmtId="4" fontId="7" fillId="3" borderId="9" xfId="0" applyNumberFormat="1" applyFont="1" applyFill="1" applyBorder="1" applyAlignment="1">
      <alignment horizontal="center" wrapText="1"/>
    </xf>
    <xf numFmtId="0" fontId="8" fillId="3" borderId="10" xfId="0" applyFont="1" applyFill="1" applyBorder="1" applyAlignment="1">
      <alignment wrapText="1"/>
    </xf>
    <xf numFmtId="4" fontId="7" fillId="8" borderId="17" xfId="0" applyNumberFormat="1" applyFont="1" applyFill="1" applyBorder="1" applyAlignment="1">
      <alignment horizontal="center" wrapText="1"/>
    </xf>
    <xf numFmtId="0" fontId="8" fillId="8" borderId="18" xfId="0" applyFont="1" applyFill="1" applyBorder="1" applyAlignment="1">
      <alignment wrapText="1"/>
    </xf>
    <xf numFmtId="4" fontId="2" fillId="0" borderId="19" xfId="0" applyNumberFormat="1" applyFont="1" applyFill="1" applyBorder="1" applyAlignment="1">
      <alignment horizontal="left" wrapText="1"/>
    </xf>
    <xf numFmtId="4" fontId="2" fillId="0" borderId="4" xfId="0" applyNumberFormat="1" applyFont="1" applyFill="1" applyBorder="1" applyAlignment="1">
      <alignment horizontal="left" wrapText="1"/>
    </xf>
    <xf numFmtId="4" fontId="8" fillId="0" borderId="19" xfId="0" applyNumberFormat="1" applyFont="1" applyBorder="1" applyAlignment="1">
      <alignment horizontal="left" wrapText="1"/>
    </xf>
    <xf numFmtId="4" fontId="8" fillId="0" borderId="4" xfId="0" applyNumberFormat="1" applyFont="1" applyBorder="1" applyAlignment="1">
      <alignment horizontal="left" wrapText="1"/>
    </xf>
    <xf numFmtId="4" fontId="7" fillId="0" borderId="20" xfId="0" applyNumberFormat="1" applyFont="1" applyBorder="1" applyAlignment="1">
      <alignment horizontal="left" wrapText="1"/>
    </xf>
    <xf numFmtId="4" fontId="7" fillId="0" borderId="21" xfId="0" applyNumberFormat="1" applyFont="1" applyBorder="1" applyAlignment="1">
      <alignment horizontal="left" wrapText="1"/>
    </xf>
    <xf numFmtId="4" fontId="8" fillId="0" borderId="22" xfId="0" applyNumberFormat="1" applyFont="1" applyBorder="1" applyAlignment="1">
      <alignment horizontal="left" wrapText="1"/>
    </xf>
    <xf numFmtId="0" fontId="8" fillId="0" borderId="23" xfId="0" applyFont="1" applyBorder="1" applyAlignment="1">
      <alignment horizontal="left" wrapText="1"/>
    </xf>
    <xf numFmtId="4" fontId="8" fillId="0" borderId="9" xfId="0" applyNumberFormat="1" applyFont="1" applyBorder="1" applyAlignment="1">
      <alignment horizontal="center"/>
    </xf>
    <xf numFmtId="0" fontId="0" fillId="0" borderId="24" xfId="0" applyBorder="1" applyAlignment="1">
      <alignment horizontal="center"/>
    </xf>
    <xf numFmtId="164" fontId="10" fillId="0" borderId="9" xfId="0" applyNumberFormat="1" applyFont="1" applyBorder="1" applyAlignment="1">
      <alignment horizontal="center" vertical="center"/>
    </xf>
    <xf numFmtId="0" fontId="0" fillId="0" borderId="24" xfId="0" applyBorder="1" applyAlignment="1"/>
    <xf numFmtId="0" fontId="0" fillId="0" borderId="10" xfId="0" applyBorder="1" applyAlignment="1"/>
    <xf numFmtId="164" fontId="8" fillId="7" borderId="9" xfId="0" applyNumberFormat="1" applyFont="1" applyFill="1" applyBorder="1" applyAlignment="1"/>
    <xf numFmtId="4" fontId="8" fillId="0" borderId="22" xfId="0" applyNumberFormat="1" applyFont="1" applyFill="1"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4" fontId="7" fillId="0" borderId="19" xfId="0" applyNumberFormat="1" applyFont="1" applyBorder="1" applyAlignment="1">
      <alignment horizontal="center"/>
    </xf>
    <xf numFmtId="4" fontId="7" fillId="0" borderId="4" xfId="0" applyNumberFormat="1" applyFont="1" applyBorder="1" applyAlignment="1">
      <alignment horizontal="center"/>
    </xf>
    <xf numFmtId="4" fontId="8" fillId="0" borderId="25" xfId="0" applyNumberFormat="1" applyFont="1" applyFill="1" applyBorder="1" applyAlignment="1">
      <alignment horizontal="left" wrapText="1"/>
    </xf>
    <xf numFmtId="4" fontId="8" fillId="0" borderId="5" xfId="0" applyNumberFormat="1" applyFont="1" applyFill="1" applyBorder="1" applyAlignment="1">
      <alignment horizontal="left" wrapText="1"/>
    </xf>
    <xf numFmtId="4" fontId="7" fillId="0" borderId="19" xfId="0" applyNumberFormat="1" applyFont="1" applyBorder="1" applyAlignment="1">
      <alignment horizontal="center" vertical="center" wrapText="1"/>
    </xf>
    <xf numFmtId="4" fontId="8" fillId="0" borderId="19" xfId="0" applyNumberFormat="1" applyFont="1" applyBorder="1" applyAlignment="1">
      <alignment horizontal="center" vertical="center" wrapText="1"/>
    </xf>
    <xf numFmtId="4" fontId="8" fillId="4" borderId="26" xfId="0" applyNumberFormat="1" applyFont="1" applyFill="1" applyBorder="1" applyAlignment="1">
      <alignment horizontal="left" wrapText="1"/>
    </xf>
    <xf numFmtId="0" fontId="0" fillId="4" borderId="27" xfId="0"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1"/>
  <sheetViews>
    <sheetView tabSelected="1" topLeftCell="A4" zoomScale="87" zoomScaleNormal="87" workbookViewId="0">
      <selection activeCell="A21" sqref="A21:Q21"/>
    </sheetView>
  </sheetViews>
  <sheetFormatPr defaultColWidth="8" defaultRowHeight="9" x14ac:dyDescent="0.15"/>
  <cols>
    <col min="1" max="1" width="9.28515625" style="1" customWidth="1"/>
    <col min="2" max="2" width="16" style="1" customWidth="1"/>
    <col min="3" max="14" width="7.140625" style="1" customWidth="1"/>
    <col min="15" max="16" width="9" style="1" customWidth="1"/>
    <col min="17" max="17" width="9.42578125" style="1" customWidth="1"/>
    <col min="18" max="18" width="2.42578125" style="1" customWidth="1"/>
    <col min="19" max="19" width="2.28515625" style="1" customWidth="1"/>
    <col min="20" max="20" width="2.85546875" style="1" customWidth="1"/>
    <col min="21" max="21" width="3.140625" style="1" customWidth="1"/>
    <col min="22" max="22" width="2.7109375" style="1" customWidth="1"/>
    <col min="23" max="16384" width="8" style="1"/>
  </cols>
  <sheetData>
    <row r="1" spans="1:19" ht="28.5" customHeight="1" thickBot="1" x14ac:dyDescent="0.3">
      <c r="A1" s="20"/>
      <c r="B1" s="21" t="s">
        <v>4</v>
      </c>
      <c r="C1" s="37">
        <v>7</v>
      </c>
      <c r="D1" s="60" t="s">
        <v>25</v>
      </c>
      <c r="E1" s="61"/>
      <c r="F1" s="61"/>
      <c r="G1" s="61"/>
      <c r="H1" s="61"/>
      <c r="I1" s="61"/>
      <c r="J1" s="61"/>
      <c r="K1" s="61"/>
      <c r="L1" s="61"/>
      <c r="M1" s="62"/>
      <c r="N1" s="58" t="s">
        <v>16</v>
      </c>
      <c r="O1" s="59"/>
      <c r="P1" s="59"/>
      <c r="Q1" s="7">
        <v>1</v>
      </c>
      <c r="R1" s="5"/>
      <c r="S1" s="5"/>
    </row>
    <row r="2" spans="1:19" ht="29.25" customHeight="1" thickBot="1" x14ac:dyDescent="0.25">
      <c r="A2" s="22"/>
      <c r="B2" s="27" t="s">
        <v>3</v>
      </c>
      <c r="C2" s="36">
        <v>2</v>
      </c>
      <c r="D2" s="42" t="s">
        <v>22</v>
      </c>
      <c r="E2" s="34">
        <v>0</v>
      </c>
      <c r="F2" s="63" t="s">
        <v>17</v>
      </c>
      <c r="G2" s="61"/>
      <c r="H2" s="61"/>
      <c r="I2" s="61"/>
      <c r="J2" s="61"/>
      <c r="K2" s="61"/>
      <c r="L2" s="61"/>
      <c r="M2" s="62"/>
      <c r="N2" s="58" t="s">
        <v>2</v>
      </c>
      <c r="O2" s="59"/>
      <c r="P2" s="59"/>
      <c r="Q2" s="7">
        <v>0</v>
      </c>
      <c r="R2" s="2"/>
    </row>
    <row r="3" spans="1:19" ht="4.5" customHeight="1" thickBot="1" x14ac:dyDescent="0.25">
      <c r="A3" s="15"/>
      <c r="B3" s="16"/>
      <c r="C3" s="17"/>
      <c r="D3" s="17"/>
      <c r="E3" s="16"/>
      <c r="F3" s="17"/>
      <c r="G3" s="16"/>
      <c r="H3" s="16"/>
      <c r="I3" s="16"/>
      <c r="J3" s="16"/>
      <c r="K3" s="16"/>
      <c r="L3" s="16"/>
      <c r="M3" s="16"/>
      <c r="N3" s="16"/>
      <c r="O3" s="16"/>
      <c r="P3" s="18"/>
      <c r="Q3" s="19">
        <f>ROUNDUP(Q4,-1)</f>
        <v>0</v>
      </c>
      <c r="R3" s="3"/>
      <c r="S3" s="4"/>
    </row>
    <row r="4" spans="1:19" ht="29.25" customHeight="1" thickBot="1" x14ac:dyDescent="0.3">
      <c r="A4" s="67" t="s">
        <v>0</v>
      </c>
      <c r="B4" s="68"/>
      <c r="C4" s="10">
        <v>10</v>
      </c>
      <c r="D4" s="10">
        <v>20</v>
      </c>
      <c r="E4" s="10">
        <v>25</v>
      </c>
      <c r="F4" s="10">
        <v>35</v>
      </c>
      <c r="G4" s="10">
        <v>50</v>
      </c>
      <c r="H4" s="10">
        <v>60</v>
      </c>
      <c r="I4" s="10">
        <v>70</v>
      </c>
      <c r="J4" s="10">
        <v>85</v>
      </c>
      <c r="K4" s="10">
        <v>100</v>
      </c>
      <c r="L4" s="10">
        <v>125</v>
      </c>
      <c r="M4" s="10">
        <v>135</v>
      </c>
      <c r="N4" s="10">
        <v>150</v>
      </c>
      <c r="O4" s="10">
        <v>200</v>
      </c>
      <c r="P4" s="10">
        <v>250</v>
      </c>
      <c r="Q4" s="39">
        <v>0</v>
      </c>
      <c r="R4" s="4"/>
    </row>
    <row r="5" spans="1:19" ht="29.25" x14ac:dyDescent="0.2">
      <c r="A5" s="71" t="s">
        <v>14</v>
      </c>
      <c r="B5" s="11" t="s">
        <v>7</v>
      </c>
      <c r="C5" s="10">
        <f t="shared" ref="C5:H5" si="0">(ROUNDUP(C4,-1)*1)</f>
        <v>10</v>
      </c>
      <c r="D5" s="10">
        <f t="shared" si="0"/>
        <v>20</v>
      </c>
      <c r="E5" s="10">
        <f t="shared" si="0"/>
        <v>30</v>
      </c>
      <c r="F5" s="10">
        <f t="shared" si="0"/>
        <v>40</v>
      </c>
      <c r="G5" s="10">
        <f t="shared" si="0"/>
        <v>50</v>
      </c>
      <c r="H5" s="10">
        <f t="shared" si="0"/>
        <v>60</v>
      </c>
      <c r="I5" s="10">
        <f>(ROUNDUP(I4,-1)*1)</f>
        <v>70</v>
      </c>
      <c r="J5" s="10">
        <f>(ROUNDUP(J4,-1)*1)</f>
        <v>90</v>
      </c>
      <c r="K5" s="10">
        <f t="shared" ref="K5:P5" si="1">(ROUNDUP(K4,-1)*1)</f>
        <v>100</v>
      </c>
      <c r="L5" s="10">
        <f t="shared" si="1"/>
        <v>130</v>
      </c>
      <c r="M5" s="10">
        <f t="shared" si="1"/>
        <v>140</v>
      </c>
      <c r="N5" s="10">
        <f t="shared" si="1"/>
        <v>150</v>
      </c>
      <c r="O5" s="10">
        <f t="shared" si="1"/>
        <v>200</v>
      </c>
      <c r="P5" s="10">
        <f t="shared" si="1"/>
        <v>250</v>
      </c>
      <c r="Q5" s="28">
        <f>SUM(Q3*0.1*10)</f>
        <v>0</v>
      </c>
      <c r="R5" s="4"/>
    </row>
    <row r="6" spans="1:19" ht="29.25" x14ac:dyDescent="0.2">
      <c r="A6" s="72"/>
      <c r="B6" s="38" t="s">
        <v>13</v>
      </c>
      <c r="C6" s="10">
        <f t="shared" ref="C6:H6" si="2">((ROUNDUP(C4,-1))/10)*$C$1</f>
        <v>7</v>
      </c>
      <c r="D6" s="10">
        <f t="shared" si="2"/>
        <v>14</v>
      </c>
      <c r="E6" s="10">
        <f t="shared" si="2"/>
        <v>21</v>
      </c>
      <c r="F6" s="10">
        <f t="shared" si="2"/>
        <v>28</v>
      </c>
      <c r="G6" s="10">
        <f t="shared" si="2"/>
        <v>35</v>
      </c>
      <c r="H6" s="10">
        <f t="shared" si="2"/>
        <v>42</v>
      </c>
      <c r="I6" s="10">
        <f>((ROUNDUP(I4,-1))/10)*$C$1</f>
        <v>49</v>
      </c>
      <c r="J6" s="10">
        <f>((ROUNDUP(J4,-1))/10)*$C$1</f>
        <v>63</v>
      </c>
      <c r="K6" s="10">
        <f t="shared" ref="K6:P6" si="3">((ROUNDUP(K4,-1))/10)*$C$1</f>
        <v>70</v>
      </c>
      <c r="L6" s="10">
        <f t="shared" si="3"/>
        <v>91</v>
      </c>
      <c r="M6" s="10">
        <f t="shared" si="3"/>
        <v>98</v>
      </c>
      <c r="N6" s="10">
        <f t="shared" si="3"/>
        <v>105</v>
      </c>
      <c r="O6" s="10">
        <f t="shared" si="3"/>
        <v>140</v>
      </c>
      <c r="P6" s="10">
        <f t="shared" si="3"/>
        <v>175</v>
      </c>
      <c r="Q6" s="29">
        <f>SUM(Q3*0.1*C1)</f>
        <v>0</v>
      </c>
      <c r="R6" s="4"/>
    </row>
    <row r="7" spans="1:19" ht="29.25" x14ac:dyDescent="0.2">
      <c r="A7" s="72"/>
      <c r="B7" s="35" t="s">
        <v>8</v>
      </c>
      <c r="C7" s="10">
        <f t="shared" ref="C7:I7" si="4">((ROUNDUP(C4,-1))/10)*$C$2</f>
        <v>2</v>
      </c>
      <c r="D7" s="10">
        <f t="shared" si="4"/>
        <v>4</v>
      </c>
      <c r="E7" s="10">
        <f t="shared" si="4"/>
        <v>6</v>
      </c>
      <c r="F7" s="10">
        <f t="shared" si="4"/>
        <v>8</v>
      </c>
      <c r="G7" s="10">
        <f t="shared" si="4"/>
        <v>10</v>
      </c>
      <c r="H7" s="10">
        <f t="shared" si="4"/>
        <v>12</v>
      </c>
      <c r="I7" s="10">
        <f t="shared" si="4"/>
        <v>14</v>
      </c>
      <c r="J7" s="10">
        <f t="shared" ref="J7:P7" si="5">((ROUNDUP(J4,-1))/10)*$C$2</f>
        <v>18</v>
      </c>
      <c r="K7" s="10">
        <f t="shared" si="5"/>
        <v>20</v>
      </c>
      <c r="L7" s="10">
        <f t="shared" si="5"/>
        <v>26</v>
      </c>
      <c r="M7" s="10">
        <f t="shared" si="5"/>
        <v>28</v>
      </c>
      <c r="N7" s="10">
        <f t="shared" si="5"/>
        <v>30</v>
      </c>
      <c r="O7" s="10">
        <f t="shared" si="5"/>
        <v>40</v>
      </c>
      <c r="P7" s="10">
        <f t="shared" si="5"/>
        <v>50</v>
      </c>
      <c r="Q7" s="30">
        <f>SUM(Q3*0.1*C2)</f>
        <v>0</v>
      </c>
      <c r="R7" s="4"/>
    </row>
    <row r="8" spans="1:19" ht="43.5" x14ac:dyDescent="0.2">
      <c r="A8" s="72"/>
      <c r="B8" s="12" t="s">
        <v>21</v>
      </c>
      <c r="C8" s="10">
        <f t="shared" ref="C8:P8" si="6">((ROUNDUP(C4,-1))/10)*5</f>
        <v>5</v>
      </c>
      <c r="D8" s="10">
        <f t="shared" si="6"/>
        <v>10</v>
      </c>
      <c r="E8" s="10">
        <f t="shared" si="6"/>
        <v>15</v>
      </c>
      <c r="F8" s="10">
        <f t="shared" si="6"/>
        <v>20</v>
      </c>
      <c r="G8" s="10">
        <f t="shared" si="6"/>
        <v>25</v>
      </c>
      <c r="H8" s="10">
        <f t="shared" si="6"/>
        <v>30</v>
      </c>
      <c r="I8" s="10">
        <f t="shared" si="6"/>
        <v>35</v>
      </c>
      <c r="J8" s="10">
        <f t="shared" si="6"/>
        <v>45</v>
      </c>
      <c r="K8" s="10">
        <f t="shared" si="6"/>
        <v>50</v>
      </c>
      <c r="L8" s="10">
        <f t="shared" si="6"/>
        <v>65</v>
      </c>
      <c r="M8" s="10">
        <f t="shared" si="6"/>
        <v>70</v>
      </c>
      <c r="N8" s="10">
        <f t="shared" si="6"/>
        <v>75</v>
      </c>
      <c r="O8" s="10">
        <f t="shared" si="6"/>
        <v>100</v>
      </c>
      <c r="P8" s="10">
        <f t="shared" si="6"/>
        <v>125</v>
      </c>
      <c r="Q8" s="30">
        <f>SUM(Q3*0.1*5)</f>
        <v>0</v>
      </c>
      <c r="R8" s="4"/>
    </row>
    <row r="9" spans="1:19" ht="29.25" customHeight="1" x14ac:dyDescent="0.2">
      <c r="A9" s="72"/>
      <c r="B9" s="11" t="s">
        <v>12</v>
      </c>
      <c r="C9" s="10">
        <f t="shared" ref="C9:H9" si="7">((ROUNDUP(C4,-1))/10)*5</f>
        <v>5</v>
      </c>
      <c r="D9" s="10">
        <f t="shared" si="7"/>
        <v>10</v>
      </c>
      <c r="E9" s="10">
        <f t="shared" si="7"/>
        <v>15</v>
      </c>
      <c r="F9" s="10">
        <f t="shared" si="7"/>
        <v>20</v>
      </c>
      <c r="G9" s="10">
        <f t="shared" si="7"/>
        <v>25</v>
      </c>
      <c r="H9" s="10">
        <f t="shared" si="7"/>
        <v>30</v>
      </c>
      <c r="I9" s="10">
        <f>((ROUNDUP(I4,-1))/10)*5</f>
        <v>35</v>
      </c>
      <c r="J9" s="10">
        <f>((ROUNDUP(J4,-1))/10)*5</f>
        <v>45</v>
      </c>
      <c r="K9" s="10">
        <f t="shared" ref="K9:P9" si="8">((ROUNDUP(K4,-1))/10)*5</f>
        <v>50</v>
      </c>
      <c r="L9" s="10">
        <f t="shared" si="8"/>
        <v>65</v>
      </c>
      <c r="M9" s="10">
        <f t="shared" si="8"/>
        <v>70</v>
      </c>
      <c r="N9" s="10">
        <f t="shared" si="8"/>
        <v>75</v>
      </c>
      <c r="O9" s="10">
        <f t="shared" si="8"/>
        <v>100</v>
      </c>
      <c r="P9" s="10">
        <f t="shared" si="8"/>
        <v>125</v>
      </c>
      <c r="Q9" s="29">
        <f>SUM(Q3*0.1*5)</f>
        <v>0</v>
      </c>
      <c r="R9" s="4"/>
    </row>
    <row r="10" spans="1:19" ht="29.25" customHeight="1" x14ac:dyDescent="0.2">
      <c r="A10" s="52" t="s">
        <v>9</v>
      </c>
      <c r="B10" s="53"/>
      <c r="C10" s="13">
        <f t="shared" ref="C10:I10" si="9">SUM(C4/5)</f>
        <v>2</v>
      </c>
      <c r="D10" s="10">
        <f t="shared" si="9"/>
        <v>4</v>
      </c>
      <c r="E10" s="10">
        <f t="shared" si="9"/>
        <v>5</v>
      </c>
      <c r="F10" s="10">
        <f t="shared" si="9"/>
        <v>7</v>
      </c>
      <c r="G10" s="10">
        <f t="shared" si="9"/>
        <v>10</v>
      </c>
      <c r="H10" s="10">
        <f t="shared" si="9"/>
        <v>12</v>
      </c>
      <c r="I10" s="10">
        <f t="shared" si="9"/>
        <v>14</v>
      </c>
      <c r="J10" s="10">
        <f>SUM(J4/5)</f>
        <v>17</v>
      </c>
      <c r="K10" s="10">
        <f t="shared" ref="K10:P10" si="10">SUM(K4/5)</f>
        <v>20</v>
      </c>
      <c r="L10" s="10">
        <f t="shared" si="10"/>
        <v>25</v>
      </c>
      <c r="M10" s="10">
        <f t="shared" si="10"/>
        <v>27</v>
      </c>
      <c r="N10" s="10">
        <f t="shared" si="10"/>
        <v>30</v>
      </c>
      <c r="O10" s="10">
        <f t="shared" si="10"/>
        <v>40</v>
      </c>
      <c r="P10" s="10">
        <f t="shared" si="10"/>
        <v>50</v>
      </c>
      <c r="Q10" s="29">
        <f>SUM(Q4/5)</f>
        <v>0</v>
      </c>
      <c r="R10" s="4"/>
    </row>
    <row r="11" spans="1:19" ht="29.25" customHeight="1" thickBot="1" x14ac:dyDescent="0.25">
      <c r="A11" s="56" t="s">
        <v>15</v>
      </c>
      <c r="B11" s="57"/>
      <c r="C11" s="8">
        <f t="shared" ref="C11:P11" si="11">SUM($Q$1*4)</f>
        <v>4</v>
      </c>
      <c r="D11" s="8">
        <f t="shared" si="11"/>
        <v>4</v>
      </c>
      <c r="E11" s="8">
        <f t="shared" si="11"/>
        <v>4</v>
      </c>
      <c r="F11" s="8">
        <f t="shared" si="11"/>
        <v>4</v>
      </c>
      <c r="G11" s="8">
        <f t="shared" si="11"/>
        <v>4</v>
      </c>
      <c r="H11" s="8">
        <f t="shared" si="11"/>
        <v>4</v>
      </c>
      <c r="I11" s="8">
        <f t="shared" si="11"/>
        <v>4</v>
      </c>
      <c r="J11" s="8">
        <f t="shared" si="11"/>
        <v>4</v>
      </c>
      <c r="K11" s="8">
        <f t="shared" si="11"/>
        <v>4</v>
      </c>
      <c r="L11" s="8">
        <f t="shared" si="11"/>
        <v>4</v>
      </c>
      <c r="M11" s="8">
        <f t="shared" si="11"/>
        <v>4</v>
      </c>
      <c r="N11" s="8">
        <f t="shared" si="11"/>
        <v>4</v>
      </c>
      <c r="O11" s="8">
        <f t="shared" si="11"/>
        <v>4</v>
      </c>
      <c r="P11" s="8">
        <f t="shared" si="11"/>
        <v>4</v>
      </c>
      <c r="Q11" s="31">
        <f>IF(Q4=0,0,Q1*4)</f>
        <v>0</v>
      </c>
      <c r="R11" s="4"/>
    </row>
    <row r="12" spans="1:19" ht="29.25" customHeight="1" thickTop="1" thickBot="1" x14ac:dyDescent="0.3">
      <c r="A12" s="54" t="s">
        <v>6</v>
      </c>
      <c r="B12" s="55"/>
      <c r="C12" s="14">
        <f t="shared" ref="C12:I12" si="12">SUM(C4:C11)</f>
        <v>45</v>
      </c>
      <c r="D12" s="14">
        <f t="shared" si="12"/>
        <v>86</v>
      </c>
      <c r="E12" s="14">
        <f t="shared" si="12"/>
        <v>121</v>
      </c>
      <c r="F12" s="26">
        <f t="shared" si="12"/>
        <v>162</v>
      </c>
      <c r="G12" s="26">
        <f t="shared" si="12"/>
        <v>209</v>
      </c>
      <c r="H12" s="26">
        <f t="shared" si="12"/>
        <v>250</v>
      </c>
      <c r="I12" s="26">
        <f t="shared" si="12"/>
        <v>291</v>
      </c>
      <c r="J12" s="26">
        <f t="shared" ref="J12:Q12" si="13">SUM(J4:J11)</f>
        <v>367</v>
      </c>
      <c r="K12" s="26">
        <f t="shared" si="13"/>
        <v>414</v>
      </c>
      <c r="L12" s="26">
        <f t="shared" si="13"/>
        <v>531</v>
      </c>
      <c r="M12" s="26">
        <f t="shared" si="13"/>
        <v>572</v>
      </c>
      <c r="N12" s="26">
        <f t="shared" si="13"/>
        <v>619</v>
      </c>
      <c r="O12" s="26">
        <f t="shared" si="13"/>
        <v>824</v>
      </c>
      <c r="P12" s="26">
        <f t="shared" si="13"/>
        <v>1029</v>
      </c>
      <c r="Q12" s="32">
        <f t="shared" si="13"/>
        <v>0</v>
      </c>
      <c r="R12" s="4"/>
    </row>
    <row r="13" spans="1:19" ht="29.25" customHeight="1" thickTop="1" x14ac:dyDescent="0.2">
      <c r="A13" s="69" t="s">
        <v>20</v>
      </c>
      <c r="B13" s="70"/>
      <c r="C13" s="13">
        <f t="shared" ref="C13:P13" si="14">SUM($Q$1*40)</f>
        <v>40</v>
      </c>
      <c r="D13" s="13">
        <f t="shared" si="14"/>
        <v>40</v>
      </c>
      <c r="E13" s="13">
        <f t="shared" si="14"/>
        <v>40</v>
      </c>
      <c r="F13" s="13">
        <f t="shared" si="14"/>
        <v>40</v>
      </c>
      <c r="G13" s="13">
        <f t="shared" si="14"/>
        <v>40</v>
      </c>
      <c r="H13" s="13">
        <f t="shared" si="14"/>
        <v>40</v>
      </c>
      <c r="I13" s="13">
        <f t="shared" si="14"/>
        <v>40</v>
      </c>
      <c r="J13" s="13">
        <f t="shared" si="14"/>
        <v>40</v>
      </c>
      <c r="K13" s="13">
        <f t="shared" si="14"/>
        <v>40</v>
      </c>
      <c r="L13" s="13">
        <f t="shared" si="14"/>
        <v>40</v>
      </c>
      <c r="M13" s="13">
        <f t="shared" si="14"/>
        <v>40</v>
      </c>
      <c r="N13" s="13">
        <f t="shared" si="14"/>
        <v>40</v>
      </c>
      <c r="O13" s="13">
        <f t="shared" si="14"/>
        <v>40</v>
      </c>
      <c r="P13" s="13">
        <f t="shared" si="14"/>
        <v>40</v>
      </c>
      <c r="Q13" s="33">
        <f>SUM(Q1*40)</f>
        <v>40</v>
      </c>
      <c r="R13" s="4"/>
    </row>
    <row r="14" spans="1:19" ht="29.25" customHeight="1" x14ac:dyDescent="0.2">
      <c r="A14" s="50" t="s">
        <v>11</v>
      </c>
      <c r="B14" s="51"/>
      <c r="C14" s="10">
        <f t="shared" ref="C14:P14" si="15">SUM($Q$1*35)</f>
        <v>35</v>
      </c>
      <c r="D14" s="10">
        <f t="shared" si="15"/>
        <v>35</v>
      </c>
      <c r="E14" s="10">
        <f t="shared" si="15"/>
        <v>35</v>
      </c>
      <c r="F14" s="10">
        <f t="shared" si="15"/>
        <v>35</v>
      </c>
      <c r="G14" s="10">
        <f t="shared" si="15"/>
        <v>35</v>
      </c>
      <c r="H14" s="10">
        <f t="shared" si="15"/>
        <v>35</v>
      </c>
      <c r="I14" s="10">
        <f t="shared" si="15"/>
        <v>35</v>
      </c>
      <c r="J14" s="10">
        <f t="shared" si="15"/>
        <v>35</v>
      </c>
      <c r="K14" s="10">
        <f t="shared" si="15"/>
        <v>35</v>
      </c>
      <c r="L14" s="10">
        <f t="shared" si="15"/>
        <v>35</v>
      </c>
      <c r="M14" s="10">
        <f t="shared" si="15"/>
        <v>35</v>
      </c>
      <c r="N14" s="10">
        <f t="shared" si="15"/>
        <v>35</v>
      </c>
      <c r="O14" s="10">
        <f t="shared" si="15"/>
        <v>35</v>
      </c>
      <c r="P14" s="10">
        <f t="shared" si="15"/>
        <v>35</v>
      </c>
      <c r="Q14" s="30">
        <f>SUM(Q1*35)</f>
        <v>35</v>
      </c>
      <c r="R14" s="6"/>
      <c r="S14" s="6"/>
    </row>
    <row r="15" spans="1:19" ht="29.25" customHeight="1" x14ac:dyDescent="0.2">
      <c r="A15" s="64" t="s">
        <v>10</v>
      </c>
      <c r="B15" s="57"/>
      <c r="C15" s="8">
        <f t="shared" ref="C15:P15" si="16">SUM($Q$2*25)</f>
        <v>0</v>
      </c>
      <c r="D15" s="8">
        <f t="shared" si="16"/>
        <v>0</v>
      </c>
      <c r="E15" s="8">
        <f t="shared" si="16"/>
        <v>0</v>
      </c>
      <c r="F15" s="8">
        <f t="shared" si="16"/>
        <v>0</v>
      </c>
      <c r="G15" s="8">
        <f t="shared" si="16"/>
        <v>0</v>
      </c>
      <c r="H15" s="8">
        <f t="shared" si="16"/>
        <v>0</v>
      </c>
      <c r="I15" s="8">
        <f t="shared" si="16"/>
        <v>0</v>
      </c>
      <c r="J15" s="8">
        <f t="shared" si="16"/>
        <v>0</v>
      </c>
      <c r="K15" s="8">
        <f t="shared" si="16"/>
        <v>0</v>
      </c>
      <c r="L15" s="8">
        <f t="shared" si="16"/>
        <v>0</v>
      </c>
      <c r="M15" s="8">
        <f t="shared" si="16"/>
        <v>0</v>
      </c>
      <c r="N15" s="8">
        <f t="shared" si="16"/>
        <v>0</v>
      </c>
      <c r="O15" s="8">
        <f t="shared" si="16"/>
        <v>0</v>
      </c>
      <c r="P15" s="8">
        <f t="shared" si="16"/>
        <v>0</v>
      </c>
      <c r="Q15" s="31">
        <f>SUM(Q2*25)</f>
        <v>0</v>
      </c>
      <c r="R15" s="4"/>
    </row>
    <row r="16" spans="1:19" ht="29.25" customHeight="1" x14ac:dyDescent="0.25">
      <c r="A16" s="73" t="s">
        <v>23</v>
      </c>
      <c r="B16" s="74"/>
      <c r="C16" s="10">
        <f>E2</f>
        <v>0</v>
      </c>
      <c r="D16" s="10">
        <f>E2</f>
        <v>0</v>
      </c>
      <c r="E16" s="10">
        <f>E2</f>
        <v>0</v>
      </c>
      <c r="F16" s="10">
        <f>E2</f>
        <v>0</v>
      </c>
      <c r="G16" s="10">
        <f>E2</f>
        <v>0</v>
      </c>
      <c r="H16" s="10">
        <f>E2</f>
        <v>0</v>
      </c>
      <c r="I16" s="10">
        <f>E2</f>
        <v>0</v>
      </c>
      <c r="J16" s="10">
        <f>E2</f>
        <v>0</v>
      </c>
      <c r="K16" s="10">
        <f>E2</f>
        <v>0</v>
      </c>
      <c r="L16" s="10">
        <f>E2</f>
        <v>0</v>
      </c>
      <c r="M16" s="10">
        <f>E2</f>
        <v>0</v>
      </c>
      <c r="N16" s="10">
        <f>E2</f>
        <v>0</v>
      </c>
      <c r="O16" s="10">
        <f>E2</f>
        <v>0</v>
      </c>
      <c r="P16" s="10">
        <f>E2</f>
        <v>0</v>
      </c>
      <c r="Q16" s="10">
        <f>E2</f>
        <v>0</v>
      </c>
      <c r="R16" s="4"/>
    </row>
    <row r="17" spans="1:18" ht="29.25" customHeight="1" thickBot="1" x14ac:dyDescent="0.3">
      <c r="A17" s="48" t="s">
        <v>5</v>
      </c>
      <c r="B17" s="49"/>
      <c r="C17" s="40">
        <f t="shared" ref="C17:Q17" si="17">SUM(C12:C16)</f>
        <v>120</v>
      </c>
      <c r="D17" s="41">
        <f t="shared" si="17"/>
        <v>161</v>
      </c>
      <c r="E17" s="41">
        <f t="shared" si="17"/>
        <v>196</v>
      </c>
      <c r="F17" s="41">
        <f t="shared" si="17"/>
        <v>237</v>
      </c>
      <c r="G17" s="41">
        <f t="shared" si="17"/>
        <v>284</v>
      </c>
      <c r="H17" s="41">
        <f t="shared" si="17"/>
        <v>325</v>
      </c>
      <c r="I17" s="41">
        <f t="shared" si="17"/>
        <v>366</v>
      </c>
      <c r="J17" s="41">
        <f t="shared" si="17"/>
        <v>442</v>
      </c>
      <c r="K17" s="41">
        <f t="shared" si="17"/>
        <v>489</v>
      </c>
      <c r="L17" s="41">
        <f t="shared" si="17"/>
        <v>606</v>
      </c>
      <c r="M17" s="41">
        <f t="shared" si="17"/>
        <v>647</v>
      </c>
      <c r="N17" s="41">
        <f t="shared" si="17"/>
        <v>694</v>
      </c>
      <c r="O17" s="41">
        <f t="shared" si="17"/>
        <v>899</v>
      </c>
      <c r="P17" s="41">
        <f t="shared" si="17"/>
        <v>1104</v>
      </c>
      <c r="Q17" s="41">
        <f t="shared" si="17"/>
        <v>75</v>
      </c>
      <c r="R17" s="4"/>
    </row>
    <row r="18" spans="1:18" ht="33" customHeight="1" thickBot="1" x14ac:dyDescent="0.25">
      <c r="A18" s="43" t="s">
        <v>18</v>
      </c>
      <c r="B18" s="23" t="s">
        <v>19</v>
      </c>
      <c r="C18" s="9">
        <v>52</v>
      </c>
      <c r="D18" s="9">
        <v>52</v>
      </c>
      <c r="E18" s="9">
        <v>52</v>
      </c>
      <c r="F18" s="9">
        <v>52</v>
      </c>
      <c r="G18" s="9">
        <v>52</v>
      </c>
      <c r="H18" s="9">
        <v>52</v>
      </c>
      <c r="I18" s="9">
        <v>52</v>
      </c>
      <c r="J18" s="9">
        <v>52</v>
      </c>
      <c r="K18" s="9">
        <v>52</v>
      </c>
      <c r="L18" s="9">
        <v>52</v>
      </c>
      <c r="M18" s="9">
        <v>52</v>
      </c>
      <c r="N18" s="9">
        <v>52</v>
      </c>
      <c r="O18" s="9">
        <v>52</v>
      </c>
      <c r="P18" s="9">
        <v>52</v>
      </c>
      <c r="Q18" s="9">
        <v>52</v>
      </c>
      <c r="R18" s="4"/>
    </row>
    <row r="19" spans="1:18" ht="31.5" customHeight="1" thickBot="1" x14ac:dyDescent="0.3">
      <c r="A19" s="46" t="s">
        <v>1</v>
      </c>
      <c r="B19" s="47"/>
      <c r="C19" s="24">
        <f t="shared" ref="C19:I19" si="18">SUM(C17:C18)</f>
        <v>172</v>
      </c>
      <c r="D19" s="25">
        <f t="shared" si="18"/>
        <v>213</v>
      </c>
      <c r="E19" s="25">
        <f t="shared" si="18"/>
        <v>248</v>
      </c>
      <c r="F19" s="25">
        <f t="shared" si="18"/>
        <v>289</v>
      </c>
      <c r="G19" s="25">
        <f t="shared" si="18"/>
        <v>336</v>
      </c>
      <c r="H19" s="25">
        <f t="shared" si="18"/>
        <v>377</v>
      </c>
      <c r="I19" s="25">
        <f t="shared" si="18"/>
        <v>418</v>
      </c>
      <c r="J19" s="25">
        <f t="shared" ref="J19:Q19" si="19">SUM(J17:J18)</f>
        <v>494</v>
      </c>
      <c r="K19" s="25">
        <f t="shared" si="19"/>
        <v>541</v>
      </c>
      <c r="L19" s="25">
        <f t="shared" si="19"/>
        <v>658</v>
      </c>
      <c r="M19" s="25">
        <f t="shared" si="19"/>
        <v>699</v>
      </c>
      <c r="N19" s="25">
        <f t="shared" si="19"/>
        <v>746</v>
      </c>
      <c r="O19" s="25">
        <f t="shared" si="19"/>
        <v>951</v>
      </c>
      <c r="P19" s="25">
        <f t="shared" si="19"/>
        <v>1156</v>
      </c>
      <c r="Q19" s="25">
        <f t="shared" si="19"/>
        <v>127</v>
      </c>
      <c r="R19" s="4"/>
    </row>
    <row r="20" spans="1:18" ht="16.5" customHeight="1" x14ac:dyDescent="0.2">
      <c r="A20" s="65" t="s">
        <v>26</v>
      </c>
      <c r="B20" s="66"/>
      <c r="C20" s="66"/>
      <c r="D20" s="66"/>
      <c r="E20" s="66"/>
      <c r="F20" s="66"/>
      <c r="G20" s="66"/>
      <c r="H20" s="66"/>
      <c r="I20" s="66"/>
      <c r="J20" s="66"/>
      <c r="K20" s="66"/>
      <c r="L20" s="66"/>
      <c r="M20" s="66"/>
      <c r="N20" s="66"/>
      <c r="O20" s="66"/>
      <c r="P20" s="66"/>
      <c r="Q20" s="66"/>
    </row>
    <row r="21" spans="1:18" ht="402.75" customHeight="1" x14ac:dyDescent="0.2">
      <c r="A21" s="44" t="s">
        <v>24</v>
      </c>
      <c r="B21" s="45"/>
      <c r="C21" s="45"/>
      <c r="D21" s="45"/>
      <c r="E21" s="45"/>
      <c r="F21" s="45"/>
      <c r="G21" s="45"/>
      <c r="H21" s="45"/>
      <c r="I21" s="45"/>
      <c r="J21" s="45"/>
      <c r="K21" s="45"/>
      <c r="L21" s="45"/>
      <c r="M21" s="45"/>
      <c r="N21" s="45"/>
      <c r="O21" s="45"/>
      <c r="P21" s="45"/>
      <c r="Q21" s="45"/>
    </row>
  </sheetData>
  <mergeCells count="17">
    <mergeCell ref="N2:P2"/>
    <mergeCell ref="D1:M1"/>
    <mergeCell ref="F2:M2"/>
    <mergeCell ref="A15:B15"/>
    <mergeCell ref="A20:Q20"/>
    <mergeCell ref="A4:B4"/>
    <mergeCell ref="A13:B13"/>
    <mergeCell ref="A5:A9"/>
    <mergeCell ref="N1:P1"/>
    <mergeCell ref="A16:B16"/>
    <mergeCell ref="A21:Q21"/>
    <mergeCell ref="A19:B19"/>
    <mergeCell ref="A17:B17"/>
    <mergeCell ref="A14:B14"/>
    <mergeCell ref="A10:B10"/>
    <mergeCell ref="A12:B12"/>
    <mergeCell ref="A11:B11"/>
  </mergeCells>
  <phoneticPr fontId="0" type="noConversion"/>
  <pageMargins left="0.17" right="0" top="0.5" bottom="0" header="0.32" footer="0.25"/>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 Chart</vt:lpstr>
      <vt:lpstr>'Calc Chart'!Print_Area</vt:lpstr>
    </vt:vector>
  </TitlesOfParts>
  <Company>Administrative Office of the Courts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 Graves</dc:creator>
  <cp:lastModifiedBy>tsalazar</cp:lastModifiedBy>
  <cp:lastPrinted>2015-08-11T00:01:54Z</cp:lastPrinted>
  <dcterms:created xsi:type="dcterms:W3CDTF">2002-11-13T18:46:22Z</dcterms:created>
  <dcterms:modified xsi:type="dcterms:W3CDTF">2016-05-17T00:35:25Z</dcterms:modified>
</cp:coreProperties>
</file>